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629"/>
  <workbookPr showInkAnnotation="0" codeName="DieseArbeitsmappe" defaultThemeVersion="124226"/>
  <mc:AlternateContent xmlns:mc="http://schemas.openxmlformats.org/markup-compatibility/2006">
    <mc:Choice Requires="x15">
      <x15ac:absPath xmlns:x15ac="http://schemas.microsoft.com/office/spreadsheetml/2010/11/ac" url="C:\Users\Grzegorz\AppData\Local\Microsoft\Windows\INetCache\Content.Outlook\CLQ6V1JQ\"/>
    </mc:Choice>
  </mc:AlternateContent>
  <xr:revisionPtr revIDLastSave="0" documentId="13_ncr:1_{5D2ABC25-3639-4EF0-B6E6-FBA7886292CE}" xr6:coauthVersionLast="43" xr6:coauthVersionMax="43" xr10:uidLastSave="{00000000-0000-0000-0000-000000000000}"/>
  <bookViews>
    <workbookView xWindow="-96" yWindow="-96" windowWidth="23232" windowHeight="12552" xr2:uid="{00000000-000D-0000-FFFF-FFFF00000000}"/>
  </bookViews>
  <sheets>
    <sheet name="Tabelle1" sheetId="1" r:id="rId1"/>
    <sheet name="Tabelle2" sheetId="2" r:id="rId2"/>
    <sheet name="Tabelle3" sheetId="3" r:id="rId3"/>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O55" i="1" l="1"/>
  <c r="Q54" i="1" l="1"/>
  <c r="Q52" i="1"/>
  <c r="Q48" i="1"/>
  <c r="Q47" i="1"/>
  <c r="P37" i="1"/>
  <c r="P35" i="1"/>
  <c r="O54" i="1"/>
  <c r="L67" i="1" l="1"/>
  <c r="D19" i="1" l="1"/>
  <c r="E32" i="1" l="1"/>
  <c r="E54" i="1" l="1"/>
  <c r="F54" i="1" l="1"/>
  <c r="F66" i="1" l="1"/>
  <c r="F65" i="1"/>
  <c r="F64" i="1"/>
  <c r="F63" i="1"/>
  <c r="F62" i="1"/>
  <c r="N61" i="1"/>
  <c r="E61" i="1"/>
  <c r="D61" i="1"/>
  <c r="F60" i="1"/>
  <c r="F59" i="1"/>
  <c r="F58" i="1"/>
  <c r="F57" i="1"/>
  <c r="F56" i="1"/>
  <c r="F55" i="1"/>
  <c r="N54" i="1"/>
  <c r="K54" i="1"/>
  <c r="F53" i="1"/>
  <c r="F52" i="1"/>
  <c r="F51" i="1"/>
  <c r="F50" i="1"/>
  <c r="F49" i="1"/>
  <c r="F48" i="1"/>
  <c r="F47" i="1"/>
  <c r="F46" i="1"/>
  <c r="E45" i="1"/>
  <c r="D45" i="1"/>
  <c r="F44" i="1"/>
  <c r="F43" i="1"/>
  <c r="F42" i="1"/>
  <c r="F41" i="1"/>
  <c r="F40" i="1"/>
  <c r="F39" i="1"/>
  <c r="F38" i="1"/>
  <c r="F37" i="1"/>
  <c r="F36" i="1"/>
  <c r="P36" i="1" s="1"/>
  <c r="F35" i="1"/>
  <c r="Q35" i="1" s="1"/>
  <c r="F34" i="1"/>
  <c r="F33" i="1"/>
  <c r="K32" i="1"/>
  <c r="D32" i="1"/>
  <c r="F31" i="1"/>
  <c r="D17" i="1" l="1"/>
  <c r="D30" i="1" s="1"/>
  <c r="F18" i="1"/>
  <c r="K67" i="1"/>
  <c r="F32" i="1"/>
  <c r="N18" i="1"/>
  <c r="O18" i="1" s="1"/>
  <c r="F29" i="1"/>
  <c r="F45" i="1"/>
  <c r="F61" i="1"/>
  <c r="P18" i="1" l="1"/>
  <c r="Q19" i="1"/>
  <c r="Q20" i="1" s="1"/>
  <c r="N31" i="1"/>
  <c r="F30" i="1"/>
  <c r="D67" i="1"/>
  <c r="D68" i="1" s="1"/>
  <c r="B75" i="1" s="1"/>
  <c r="F28" i="1"/>
  <c r="P20" i="1" l="1"/>
  <c r="P69" i="1" s="1"/>
  <c r="N45" i="1"/>
  <c r="N32" i="1"/>
  <c r="F27" i="1"/>
  <c r="E75" i="1"/>
  <c r="N30" i="1" l="1"/>
  <c r="Q30" i="1" s="1"/>
  <c r="Q31" i="1" s="1"/>
  <c r="F26" i="1"/>
  <c r="A75" i="1"/>
  <c r="L68" i="1" s="1"/>
  <c r="K68" i="1" l="1"/>
  <c r="F25" i="1"/>
  <c r="F24" i="1" l="1"/>
  <c r="F23" i="1" l="1"/>
  <c r="F22" i="1" l="1"/>
  <c r="F21" i="1" l="1"/>
  <c r="E19" i="1" l="1"/>
  <c r="E17" i="1" s="1"/>
  <c r="F20" i="1"/>
  <c r="F19" i="1" s="1"/>
  <c r="F17" i="1" l="1"/>
  <c r="E67" i="1"/>
  <c r="I75" i="1" s="1"/>
  <c r="J75" i="1" s="1"/>
  <c r="F67" i="1" l="1"/>
  <c r="J67" i="1"/>
  <c r="J68" i="1" s="1"/>
  <c r="I67" i="1"/>
  <c r="I68" i="1" s="1"/>
  <c r="H67" i="1"/>
  <c r="H68" i="1" s="1"/>
  <c r="G67" i="1" l="1"/>
  <c r="N17" i="1"/>
  <c r="N67" i="1" l="1"/>
  <c r="G68" i="1"/>
  <c r="N68" i="1" s="1"/>
</calcChain>
</file>

<file path=xl/sharedStrings.xml><?xml version="1.0" encoding="utf-8"?>
<sst xmlns="http://schemas.openxmlformats.org/spreadsheetml/2006/main" count="109" uniqueCount="108">
  <si>
    <t>Kooperationsprogramm INTERREG VA Brandenburg - Polen 2014-2020</t>
  </si>
  <si>
    <t>Program Współpracy INTERREG VA Brandenburgia - Polska 2014-2020</t>
  </si>
  <si>
    <t>Dokument dodatkowy do załącznika Partner projektu: Kalkulacja kosztów i finansowania</t>
  </si>
  <si>
    <t>(Alle Angaben in EUR / Wszystkie kwoty w EUR)</t>
  </si>
  <si>
    <t>Antragsnummer / Numer wniosku:</t>
  </si>
  <si>
    <t>Projektbezeichnung / Tytuł projektu:</t>
  </si>
  <si>
    <t>Projektpartner / Partner projektu:</t>
  </si>
  <si>
    <t>A. Übersicht Kostenplan Projektpartner / Plan kosztów partnera projektu</t>
  </si>
  <si>
    <t>Kostenkategorie / Kategoria kosztów</t>
  </si>
  <si>
    <t>zuwendungs-
fähig /
kwalifikowane</t>
  </si>
  <si>
    <t>nicht 
zuwendungs-
fähig / nie-kwalifikowane</t>
  </si>
  <si>
    <t>Summe / Suma</t>
  </si>
  <si>
    <t>davon Vorbe-
reitungskosten /
w tym koszty przygotowawcze</t>
  </si>
  <si>
    <t>davon Ausgaben außerhalb des Fördergebiets / w tym wydatki poza obszarem wsparcia</t>
  </si>
  <si>
    <t>Bemessungsgrundlage / 
Założenia kalkulacji</t>
  </si>
  <si>
    <t xml:space="preserve">Check 
Summe / Suma Jahre / lata </t>
  </si>
  <si>
    <t>1. Personalkosten / Koszty osobowe</t>
  </si>
  <si>
    <t>1.1. Personalkostenpauschale / Ryczałt na koszty osobowe</t>
  </si>
  <si>
    <t>1.2 Tatsächliche Personalkosten / Rzeczywiste koszty osobowe</t>
  </si>
  <si>
    <r>
      <rPr>
        <sz val="11"/>
        <color theme="1"/>
        <rFont val="Calibri"/>
        <family val="2"/>
        <scheme val="minor"/>
      </rPr>
      <t xml:space="preserve">1.2.1 </t>
    </r>
    <r>
      <rPr>
        <i/>
        <sz val="11"/>
        <color theme="1"/>
        <rFont val="Calibri"/>
        <family val="2"/>
        <scheme val="minor"/>
      </rPr>
      <t>Funktion im Projekt / Funkcja w projekcie</t>
    </r>
  </si>
  <si>
    <r>
      <rPr>
        <sz val="11"/>
        <color theme="1"/>
        <rFont val="Calibri"/>
        <family val="2"/>
        <scheme val="minor"/>
      </rPr>
      <t>1.2.2</t>
    </r>
    <r>
      <rPr>
        <i/>
        <sz val="11"/>
        <color theme="1"/>
        <rFont val="Calibri"/>
        <family val="2"/>
        <scheme val="minor"/>
      </rPr>
      <t xml:space="preserve"> Funktion im Projekt / Funkcja w projekcie</t>
    </r>
  </si>
  <si>
    <r>
      <rPr>
        <sz val="11"/>
        <color theme="1"/>
        <rFont val="Calibri"/>
        <family val="2"/>
        <scheme val="minor"/>
      </rPr>
      <t xml:space="preserve">1.2.3 </t>
    </r>
    <r>
      <rPr>
        <i/>
        <sz val="11"/>
        <color theme="1"/>
        <rFont val="Calibri"/>
        <family val="2"/>
        <scheme val="minor"/>
      </rPr>
      <t>Funktion im Projekt / Funkcja w projekcie</t>
    </r>
  </si>
  <si>
    <r>
      <rPr>
        <sz val="11"/>
        <color theme="1"/>
        <rFont val="Calibri"/>
        <family val="2"/>
        <scheme val="minor"/>
      </rPr>
      <t xml:space="preserve">1.2.4 </t>
    </r>
    <r>
      <rPr>
        <i/>
        <sz val="11"/>
        <color theme="1"/>
        <rFont val="Calibri"/>
        <family val="2"/>
        <scheme val="minor"/>
      </rPr>
      <t>Funktion im Projekt / Funkcja w projekcie</t>
    </r>
  </si>
  <si>
    <r>
      <rPr>
        <sz val="11"/>
        <color theme="1"/>
        <rFont val="Calibri"/>
        <family val="2"/>
        <scheme val="minor"/>
      </rPr>
      <t>1.2.5</t>
    </r>
    <r>
      <rPr>
        <i/>
        <sz val="11"/>
        <color theme="1"/>
        <rFont val="Calibri"/>
        <family val="2"/>
        <scheme val="minor"/>
      </rPr>
      <t xml:space="preserve"> Funktion im Projekt / Funkcja w projekcie</t>
    </r>
  </si>
  <si>
    <t>2. Büro- und Verwaltungskostenpauschale / Zryczałtowane wydatki biurowo-administracyjne</t>
  </si>
  <si>
    <t>3. Reise- und Unterbringungskosten / Koszty podróży i zakwaterowania</t>
  </si>
  <si>
    <t>4. Kosten für externe Expertise und Dienstleistungen / Koszty ekspertów i usług zewnętrznych</t>
  </si>
  <si>
    <t>4.2 Schulungen / Szkolenia</t>
  </si>
  <si>
    <t>4.3 Übersetzungen / Tłumaczenia</t>
  </si>
  <si>
    <t>4.10 Rechte am geistigen Eigentum / Prawa własności intelektualnej</t>
  </si>
  <si>
    <t>5. Ausrüstungskosten / Wydatki na wyposażenie</t>
  </si>
  <si>
    <t>5.3 Mobiliar und Installationen / Meble i instalacje</t>
  </si>
  <si>
    <r>
      <t>5.4 Laborausrüstung / Sprzę</t>
    </r>
    <r>
      <rPr>
        <sz val="11"/>
        <color theme="1"/>
        <rFont val="Calibri"/>
        <family val="2"/>
      </rPr>
      <t>t</t>
    </r>
    <r>
      <rPr>
        <sz val="11"/>
        <color theme="1"/>
        <rFont val="Calibri"/>
        <family val="2"/>
        <scheme val="minor"/>
      </rPr>
      <t xml:space="preserve"> laboratoryjny</t>
    </r>
  </si>
  <si>
    <t>5.7 Spezialfahrzeuge / Pojazdy specjalne</t>
  </si>
  <si>
    <t>6. Infrastruktur / Infrastruktura</t>
  </si>
  <si>
    <t>6.1 Herrichten und Erschließen / Przygotowanie placu budowy i uzbrojenie</t>
  </si>
  <si>
    <t>6.2 Bauwerk - Baukonstruktionen / Konstrukcje budowlane</t>
  </si>
  <si>
    <t>6.3 Bauwerk - technische Anlagen / Urządzenia techniczne</t>
  </si>
  <si>
    <t>6.4 Außenanlagen / Urządzenia zewnętrzne</t>
  </si>
  <si>
    <t>6.5 Ausstattung / Wyposażenie</t>
  </si>
  <si>
    <t>6.6 Baunebenkosten / Koszty pochodne budowy</t>
  </si>
  <si>
    <t>7. Kleinprojektefonds / Sonstiges   /   Fundusz Małych Projektów / Inne</t>
  </si>
  <si>
    <r>
      <t xml:space="preserve">7.1 </t>
    </r>
    <r>
      <rPr>
        <i/>
        <sz val="11"/>
        <color theme="1"/>
        <rFont val="Calibri"/>
        <family val="2"/>
        <scheme val="minor"/>
      </rPr>
      <t>bitte angeben / proszę uzupełnić</t>
    </r>
  </si>
  <si>
    <r>
      <t xml:space="preserve">7.2 </t>
    </r>
    <r>
      <rPr>
        <i/>
        <sz val="11"/>
        <color theme="1"/>
        <rFont val="Calibri"/>
        <family val="2"/>
        <scheme val="minor"/>
      </rPr>
      <t>bitte angeben / proszę uzupełnić</t>
    </r>
  </si>
  <si>
    <r>
      <t xml:space="preserve">7.3 </t>
    </r>
    <r>
      <rPr>
        <i/>
        <sz val="11"/>
        <color theme="1"/>
        <rFont val="Calibri"/>
        <family val="2"/>
        <scheme val="minor"/>
      </rPr>
      <t>bitte angeben / proszę uzupełnić</t>
    </r>
  </si>
  <si>
    <r>
      <t xml:space="preserve">7.4 </t>
    </r>
    <r>
      <rPr>
        <i/>
        <sz val="11"/>
        <color theme="1"/>
        <rFont val="Calibri"/>
        <family val="2"/>
        <scheme val="minor"/>
      </rPr>
      <t>bitte angeben / proszę uzupełnić</t>
    </r>
  </si>
  <si>
    <r>
      <t xml:space="preserve">7.5 </t>
    </r>
    <r>
      <rPr>
        <i/>
        <sz val="11"/>
        <color theme="1"/>
        <rFont val="Calibri"/>
        <family val="2"/>
        <scheme val="minor"/>
      </rPr>
      <t>bitte angeben / proszę uzupełnić</t>
    </r>
  </si>
  <si>
    <t>Gesamt / Razem</t>
  </si>
  <si>
    <t>davon EFRE-Mittel / w tym środki EFRE</t>
  </si>
  <si>
    <t>B. Übersicht Finanzierungsplan Projektpartner / Plan finansowy partnera projektu</t>
  </si>
  <si>
    <t>Zuwendungsfähige Ausgaben / Wydatki kwalifikowane</t>
  </si>
  <si>
    <t>Nicht zuwendungsfähige Ausgaben / Wydatki niekwalifikowane</t>
  </si>
  <si>
    <t>Ausgaben gesamt / Wydatki łącznie</t>
  </si>
  <si>
    <t>EFRE-Mittel / Środki EFRR</t>
  </si>
  <si>
    <t>Nationale Kofinanzierung / Współfinansowanie krajowe</t>
  </si>
  <si>
    <t>Gesamt /
Razem</t>
  </si>
  <si>
    <t>Quelle / Źródło</t>
  </si>
  <si>
    <t>Betrag / Kwota</t>
  </si>
  <si>
    <t>Fördersatz / Poziom dofinansowania</t>
  </si>
  <si>
    <t>Betrag /
Kwota</t>
  </si>
  <si>
    <t>öffentliche Mittel /
środki publiczne</t>
  </si>
  <si>
    <t>private Mittel /
środki prywatne</t>
  </si>
  <si>
    <t>Ort, Datum / Miejscowość, data</t>
  </si>
  <si>
    <r>
      <rPr>
        <sz val="11"/>
        <color theme="1"/>
        <rFont val="Calibri"/>
        <family val="2"/>
        <scheme val="minor"/>
      </rPr>
      <t>1.2.6</t>
    </r>
    <r>
      <rPr>
        <i/>
        <sz val="11"/>
        <color theme="1"/>
        <rFont val="Calibri"/>
        <family val="2"/>
        <scheme val="minor"/>
      </rPr>
      <t xml:space="preserve"> Funktion im Projekt / Funkcja w projekcie</t>
    </r>
  </si>
  <si>
    <r>
      <rPr>
        <sz val="11"/>
        <color theme="1"/>
        <rFont val="Calibri"/>
        <family val="2"/>
        <scheme val="minor"/>
      </rPr>
      <t>1.2.7</t>
    </r>
    <r>
      <rPr>
        <i/>
        <sz val="11"/>
        <color theme="1"/>
        <rFont val="Calibri"/>
        <family val="2"/>
        <scheme val="minor"/>
      </rPr>
      <t xml:space="preserve"> Funktion im Projekt / Funkcja w projekcie</t>
    </r>
  </si>
  <si>
    <r>
      <rPr>
        <sz val="11"/>
        <color theme="1"/>
        <rFont val="Calibri"/>
        <family val="2"/>
        <scheme val="minor"/>
      </rPr>
      <t>1.2.8</t>
    </r>
    <r>
      <rPr>
        <i/>
        <sz val="11"/>
        <color theme="1"/>
        <rFont val="Calibri"/>
        <family val="2"/>
        <scheme val="minor"/>
      </rPr>
      <t xml:space="preserve"> Funktion im Projekt / Funkcja w projekcie</t>
    </r>
  </si>
  <si>
    <r>
      <rPr>
        <sz val="11"/>
        <color theme="1"/>
        <rFont val="Calibri"/>
        <family val="2"/>
        <scheme val="minor"/>
      </rPr>
      <t>1.2.9</t>
    </r>
    <r>
      <rPr>
        <i/>
        <sz val="11"/>
        <color theme="1"/>
        <rFont val="Calibri"/>
        <family val="2"/>
        <scheme val="minor"/>
      </rPr>
      <t xml:space="preserve"> Funktion im Projekt / Funkcja w projekcie</t>
    </r>
  </si>
  <si>
    <r>
      <rPr>
        <sz val="11"/>
        <color theme="1"/>
        <rFont val="Calibri"/>
        <family val="2"/>
        <scheme val="minor"/>
      </rPr>
      <t>1.2.10</t>
    </r>
    <r>
      <rPr>
        <i/>
        <sz val="11"/>
        <color theme="1"/>
        <rFont val="Calibri"/>
        <family val="2"/>
        <scheme val="minor"/>
      </rPr>
      <t xml:space="preserve"> Funktion im Projekt / Funkcja w projekcie</t>
    </r>
  </si>
  <si>
    <t>4.1 Studien oder Erhebungen (z.B. Bewertungen, Strategien, Konzeptpapiere,   
     Planungskonzepte, Handbücher) / Opracowania lub badania (np. ewaluacje, strategie, 
     dokumenty koncepcyjne, projekty, podręczniki)</t>
  </si>
  <si>
    <t>4.4 Entwicklung, Änderungen und Aktualisierungen von IT-Systemen und Websites /
      Systemy informatyczne, opracowywanie, modyfikacja i aktualizacja stron internetowych</t>
  </si>
  <si>
    <t>4.6 Finanzbuchhaltung / Zarządzanie finansowe</t>
  </si>
  <si>
    <r>
      <t>4.7 Dienstleistungen im Zusammenhang mit der Organisation und Durchführung von
     Veranstaltungen oder Sitzungen (einschließlich Miete, catering, Dolmetscher) / 
     Usługi związane z organizacj</t>
    </r>
    <r>
      <rPr>
        <sz val="11"/>
        <color theme="1"/>
        <rFont val="Calibri"/>
        <family val="2"/>
      </rPr>
      <t>ą</t>
    </r>
    <r>
      <rPr>
        <sz val="11"/>
        <color theme="1"/>
        <rFont val="Calibri"/>
        <family val="2"/>
        <scheme val="minor"/>
      </rPr>
      <t xml:space="preserve"> i realizacją imprez lub spotkań (w tym wynajem, catering lub 
     tłumaczenie)</t>
    </r>
  </si>
  <si>
    <t xml:space="preserve">4.8 Teilnahme an Veranstaltungen (z.B. Teilnahmegebühren) / 
      Uczestnictwo w wydarzeniach (np. opłaty rejestracyjne) </t>
  </si>
  <si>
    <t>4.9 Rechtsberatung und Notarleistungen, technische und finanzielle Expertisen, 
      sonstige Beratungs- und Prüfungsdienstleistungen / Opłaty za doradztwo prawne, opłaty notarialne, koszty ekspertów technicznych i finansowych, inne usługi doradcze i księgowe</t>
  </si>
  <si>
    <t>4.11 Reise- und Unterbringungskosten von externen Sachverständigen, Referenten,
        Vorsitzenden von Sitzungen und Dienstleistern / Podróż i zakwaterowanie ekspertów 
        zewnętrznych, prelegentów, przewodniczących posiedzeń i dostawców usług</t>
  </si>
  <si>
    <t>4.12 Sonstige im Rahmen des Projektes erforderliche Expertise und Dienstleistungen / 
         Inne specyficzne ekspertyzy i usługi niezbędne dla projektu</t>
  </si>
  <si>
    <t>5.1 Büroausstattung / Sprzęt biurowy</t>
  </si>
  <si>
    <t>5.2 IT-Hard- und Software / Sprzęt komputerowy i oprogramowanie</t>
  </si>
  <si>
    <t>5.5 Maschinen und Instrumente / Maszyny i urządzenia elektryczne</t>
  </si>
  <si>
    <t>5.6 Werkzeuge / Narzędzia lub przyrządy</t>
  </si>
  <si>
    <t>5.8 Sonstige für das Projekt erforderliche besondere Ausrüstungen /
    Inny sprzęt niezbędny dla projektu</t>
  </si>
  <si>
    <t xml:space="preserve">4.5 Werbung, Kommunikation, Öffentlichkeitsarbeit oder Information im 
     Zusammenhang mit dem Projekt / Działania promocyjne i komunikacyjne, reklama i informacja związana z danym projektem    </t>
  </si>
  <si>
    <t>Projektpartner / Partner projektu</t>
  </si>
  <si>
    <t>Zusatzdokument zur Anlage Projektpartner: Kosten- und Finanzierungskalkulation</t>
  </si>
  <si>
    <t>Auf dem Weg der gemeinsamen Geschichte / Na szlaku wspólnej historii</t>
  </si>
  <si>
    <t>Międzyrzecki Rrejon Umocniony - Muzeum Fortyfikacji i Nietoperzy w Pniewie</t>
  </si>
  <si>
    <t>Międzyrzecki Rejon Umocniony - Muzeum Fortyfikacji i Nietoperzy w Pniewie</t>
  </si>
  <si>
    <t>Pniewo, 12.06.2018r.</t>
  </si>
  <si>
    <t xml:space="preserve">- Überfahrt der polnischen Gruppe nach Deutschland, zu den Treffen der Arbeitsgruppe: 900 Euro (Transport: ca. 150 km eine Richtung x 2 Richtungen x 3 Treffen x 1 Euro)
- Arbeitstreffen in Deutschland - Catering/Verpflegung für polnische Teilnehmer (in eigener Verantwortung - 3 Personen x 3 Treffen: 389,97 Euro – tägliche Verpflegung (2 Mahlzeiten + Kaffeepause): 43,33 Euro x 3 Pers.  x 3 Tage = 389,97 Euro)
- przejazdy grupy polskiej do Niemiec na spotkania grupy roboczej: 900 Euro (transport: ok. 150 km w jedną stronę x 2 strony x 3 spotkania x 1 Euro)
- Spotkania robocze w Niemczech - catering/wyżywienie dla polskich uczestników (we własnym zakresie - 3 osoby X 3 spotkania: 389,97 Euro – dzienne wyżywienie (2 posiłki + poczęstunek kawowy): 43,33 Euro x 3 os. x 3 dni = 389,97 Euro)
</t>
  </si>
  <si>
    <t>- Simultanverdolmetschung – 1400 Euro (Kabine + 2 Dolmetscher - 1 Tag, wenigstens 10h – Einzelkosten: Kabine 1000 Euro/pro Tag; Dolmetscher – 5 h x 40 Euro = 200 Euro x 2 Dolmetscher = 400 Euro), bei der Feier zur Ausstellungsöffnung auf der Polnischen Seite - ein deutsch-polnisches Straßenfest, mind. 150 Personen; 
- mobile App - Übersetzung der Inhalte – 5250 Euro (3 Sprachen von jeweils 100 Standardseiten * ca. 17,5 Euro)
 - Feierstunde zum Projektabschluss - 50 Teilnehmer - 250 Euro (25 Polen, 25 Deutsche) - 2 Konsekutivdolmetsche (2 Personen x 5 h x ca. 25 EUR);
- touristische Vermarktung - Übersetzung von Texten für die touristische Broschüre - 525 EUR (3 Sprachen x ca. 10 Standardseiten x ca. 17,5 EUR)
- Tłumaczenie symultaniczne – 1400 Euro (kabina + 2 tłumaczy - 1 dzień, co najmniej 10h – koszt jednostkowy: kabina 1000 Euro/ za dzień; tłumacz – 5 h x 40 Euro = 200 Euro x 2 tłumaczy = 400 Euro), podczas Uroczystość otwarcia wystawy po stronie polskiej - festyn polsko-niemiecki, min. 150 osób; 
- aplikacja mobilna - tłumaczenie treści – 5250 Euro (3 języki, po ok. 100 str. przeliczeniowych * ok. 17,5 Eur)
 - Uroczystość kończąca projekt - 50 uczestników - 250 Euro (25 Polaków i 25 Niemców) - 2 tłumaczy konsekutywnych (2 osoby x 5 h x ok. 25 Eur);
- promocja turystyczna - Tłumaczenia tekstów do folderu turystycznego – 525 Euro (3 języki x ok. 10 stron przeliczeniowych x ok. 17,5 Euro)</t>
  </si>
  <si>
    <t>Kosten der Erstellung der App für mobile Geräte - als Informations- und Kommunikationsplattform zu den Sehenswürdigkeiten im Fördergebiet für die Einwohner und Touristen - Auftrag für ein externes Fachunternehmen   /                                                                                                                           koszt utworzenie aplikacji na urządzenia mobilne - służąca jako platforma informacyjno-komunikacyjna nt. atrakcji obszaru wsparcia dla mieszkańców i turystów - zlecenie eksperckiej firmie zewnętrznej</t>
  </si>
  <si>
    <t>- Erstellung von touristischen Broschüren (Inhalte und Fotos, Druck, Lieferung - 10.000 St. x ca. 3700 EUR) - Auftrag für ein externes Fachunternehmen
- Verkündigung in den lokalen Medien (2 Anzeigen auf der polnischen Seite x ca. 250 EUR)
- Opracowanie folderów turystycznych (treści merytoryczne i zdjęcia i druk, dostawa - 10.000 szt. x ok. 3700 Euro) - zlecenie eksperckiej firmie zewnętrznej
- Ogłoszenia w lokalnych mediach (2 ogłoszenia informacyjne po str. Polskiej - x ok. 250 Euro)</t>
  </si>
  <si>
    <t>AUSSTATTUNG UND EINRICHTUNG DER RÄUMLICHKEITEN IM OBJEKT (ohne Möbel): 24.364,34 Euro
Es wurden grundlegende Annahmen bezüglich der Ausstattung und Einrichtung des Objektes festgelegt, auf dieser Etappe sind das: 
• multimediale Geräte zur Umsetzung moderner Ausstellungen, Erstellung eines virtuellen Spazierganges und einer multimedialen Bibliothek – ein Paket: 10.000 Euro
Die Aufgabe umfasst die Ausstattung des Objektes mit Geräten für Online-Streaming (Live) und Aufzeichnung von Events für eine spätere Wiedergabe auf der Internetseite des Museums. Es wird auch davon ausgegangen, dass ein „virtueller Spaziergang“ erstellt wird, also ein Museumsbesuch auf der E-Plattform, Online-Nutzung der multimedialen Bibliothek mit Informationen über einen Teil der Exponate, darunter: multimedialer Rahmen mit einem virtuellen Ausstellungsraum, eine multimediale Box mit Event-Fotos, Multitouch-Schirme für die Besucher; • Ausstattung des Objektes mit Anlagen zur Bedienung des Konferenzsaales - multimediales Paket mit Beschallungsanlagen: 10.000 Euro; • Audioführer, technische Ausstattung des Museums für die Beschallung, Belichtung, Montage von mobilen Trennwänden – Paket: 4.364,34 Euro /
WYPOSAŻENIE I ARANŻACJA POMIESZCZEŃ OBIEKTU (bez mebli): 24 364,34 Euro
Przyjęto ogólne założenia odnośnie wyposażania obiektu i jego aranżacje, na tym etapie: • sprzęt multimedialny umożliwiający realizację nowoczesnych ekspozycji, stworzenie wirtualnego spaceru i multimedialnej biblioteki online – zestaw: 10 000 Euro. Zadanie obejmuje wyposażenie obiektu w sprzęt umożliwiający strumieniowanie online (oglądanie na żywo) oraz nagrywanie wydarzeń, w celu późniejszego odtwarzania na stronie internetowej Muzeum. Zakłada się również stworzenie „wirtualnego spaceru”, czyli zwiedzanie Muzeum na e-platformie oraz możliwość korzystania online z multimedialnej biblioteki, zawierającej informacje o części eksponatów, w tym: ramy multimedialne z wirtualną sala ekspozycyjną, multimedialny boks ze zdjęciami z wydarzeń, ekrany multitouch dla zwiedzających; • Wyposażenie obiektu w sprzęt do obsługi Sali konferencyjnej – zestaw multimedialny wraz z nagłośnieniem: 10 000 Euro; • Audioprzewodniki, techniczne wyposażenie Muzeum, dotyczące nagłośnienia, oświetlenia, montaż przenośnych ścianek działowych – zestaw: 4 364,34 Euro</t>
  </si>
  <si>
    <t>gemäß den Angaben aus der Kostenberechnung und dem in der Ausschreibung erlangten Wert
Möbel und Installationen:
• Ausstellungsständer mit Informationen, Ausstellungsvitrinen samt Beleuchtung: 20.000 Euro
• Schreibtische, Schränke und Stühle, Ausstattung der Aufenthalts- und Büroräume - 20.000 EUR
• Bürogeräte für die Betreuung der Ausstellung, der Besucher, sowie für die Organisation von Konferenzen und Events – 10.000 EUR /
zgodnie z wartością kosztorysową i wartością uzyskaną następnie w przetargu
Meble i instalacje:
• Ekspozycyjne standy informacyjne i zestaw gablot wraz z oświetleniem: 20 000 Euro
• Biurka, szafy i krzesła, wyposażenie pomieszczeń socjalnych i biurowych – 20 000 euro
• Sprzęt biurowy do obsługi ekspozycji, zwiedzających i organizacji konferencji i wydarzeń – 10 000 Euro</t>
  </si>
  <si>
    <t>Die Kosten beziehen sich auf den Kauf eines Beförderungssystems – Untergrundbahn samt Beleuchtung und Beschilderung - gemäß der Kostenberechnung des Vorhabenträgers und der Beschreibung des Auftragsgegenstandes (der endgültige Betrag ist nach der Ausschreibung bekannt.   Das Transportsystem soll umfassen:
1. zwei vollständige Lokomotiven mit Akku-Antrieb,
2. zwölf Vier-Personen-Waggons,
3. kabellose Kommunikation,
4. Beleuchtung. / 
koszt dotyczy zakupu systemu transportowego - kolejki podziemnej wraz z oświetleniem i oznakowaniem - zgodnie z Kosztorysem inwestorskim i OPZ (oststaeczna kwota będzia znana po rozstrzygnięciu przetargu.   System transportu ma obejmować:
1. dwie kompletne lokomotywy z zasilaniem akumulatorowym,
2. dwanaście wagonów czteroosobowych,
3. system łączności bezprzewodowej,
4. oświetlenie.</t>
  </si>
  <si>
    <t>Umbau und Ausbau des Museumsgebäudes: 514280,93 Euro - die Aufwendungen erfolgen auf der Grundlage des Raum- und Funktionsprogramms, d. h. die Auswahl des ausführenden Unternehmens erfolgt nach dem Prinzip Plane und Baue, Kostenkategorien: Erstellung der Projektunterlagen: 39.052.08 Euro
BAUARBEITEN: 475.228,85 Euro, darunter: AUSGANGSZUSTAND: 69.902,18 Euro; ROHBAU: 205.689,47 Euro; FERTIGBAU OHNE INNERE INSTALLATIONEN: 115.449,41 Euro; WASSER-, ABWASSER- UND GASINSTALLATIONEN: 14.548,25 Euro; HEIZUNGSANLAGEN UND -GERÄTE: 29.474,4 Euro; ELEKTROENERGIEANLAGEN UND -GERÄTE: 37.139,01 Euro; TELETECHNIK- UND IT-ANLAGEN UND GERÄTE: 3.026,13 Euro
Inbetriebnahme des Gleiskörpers und der Weichen samt Kommunikationssystem (123.618,21 Euro) (der endgültige Betrag ist nach der Ausschreibung bekannt)
Kategorien der Kosten: - Inbetriebnahme des Gleiskörpers und der Weichen - 83.204,56 Euro; - Kommunikationssystem - 40.413,65 Euro
Kosten der Bauaufsicht - gemäß den Marktpreisen, die endgültige Höhe ist nach der Auswahl der ausführenden Firma in einer öffentlichen Ausschreibung bekannt: 17.544,28 Euro / 
Przebudowa wraz z rozbudową budynku muzeum: 514280,93 Euro - wydatek będzie ponoszony na podstawie Programu Funkcjonalno-Użytkowego, tj.: wyłonienie wykonawcy nastąpi w trybie zaprojektuj i wybuduj,  Kategorie kosztów: Opracowania dokumentacji projektowej: 39052,08 Euro
ROBOTY BUDOWLANE: 475228,85 Euro, w tym: STAN ZEROWY: 69902,18 Euro; STAN SUROWY: 205689,47 Euro; STAN WYKOŃCZENIOWY WEWNĘTRZNY: 115449,41 Euro; INSTALACJE I URZĄDZENIA KANALIZACYJNE, WODOCIĄGOWE I GAZOWE: 14548,25 Euro; INSTALACJE I URZĄDZENIA ZAOPATRZENIA W CIEPŁO: 29474,4 Euro; INSTALACJE I URZĄDZENIA ELEKTRO-ENERGETYCZNE: 37139,01 Euro; INSTALACJE I URZĄDZENIA TELETECHNICZNE I TECHNIKI INFORMATYCZNEJ: 3026,13 Euro;Uruchomienie torowiska i rozjazdów oraz system łączności (123 618,21 Euro) (ostateczna kwota będzie znana po rozstrzygnięciu przetargu)
Kategorie kosztów: - Uruchomienie torowiska i rozjazdów - 83 204,56 Euro; - system łączności - 40 413,65 Euro
koszty nadzoru budowlanego - zgodnie z rynkową wyceną, ostateczna wysokość będzie znana po wyłonieniu wykonawcy w postępowaniu publicznym: 17 544,28 Euro</t>
  </si>
  <si>
    <t xml:space="preserve">- Treffen der Arbeitsgruppen - Verpflegung, Kaffeepause bei den Treffen in Polen samt Beförderung – Besichtigung der Investitionen, Besuch in der Schule: 779,94 Euro (Catering für 6 Personen, 3 Treffen - Tagesverpflegung (2 Mahlzeiten + Kaffeepause): 43,33 Euro x 6 Pers.  x 3 Tage = 779,94 Euro)
- Feierliche Eröffnung der Ausstellung auf der polnischen Seite - deutsch-polnisches Straßenfest: 5269 Euro - , mind. 150 Pers. (Catering für die eingeladenen Gäste: 7,66 Euro x 150 Pers. = 1149 Euro; Anmietung der Beschallungsanlage: 500 Euro / Festpreis pro Tag; Moderator beim Straßenfest – 10 h x 37 Euro = 370 Euro; technische Betreuung – 10 h x 25 Euro = 250 Euro; Spiele und Wettbewerbe für Kinder und Erwachsene – Beauftragung einer externen Firma: 3.000 Euro / Festpreis pro Dienstleistung pro Tag
- Feierlichkeiten zum Projektabschluss: 370 Euro - 50 Teilnehmer (25 Polen und 25 Deutsche) - Catering (50 Personen x 7,4 Euro= 370 Euro); /
- spotkania grup roboczych - wyżywienie, poczęstunek kawowy dla spotkań w Polsce wraz z przejazdami na miejscu - wizytacja inwestycji, wizyty w szkole: 779,94 Euro (katering dla 6 osób, 3 spotkania - dzienne wyżywienie (2 posiłki + poczęstunek kawowy): 43,33 Euro x 6 os. x 3 dni = 779,94 Euro)
- Uroczystość otwarcia wystawy po stronie polskiej - festyn polsko-niemiecki: 5269 Euro - , min. 150 osób (catering dla zaproszonych gości: 7,66 Euro x 150 os. = 1149 Euro; wynajęcie sprzętu nagłaśniającego: 500 Euro / ryczałt za 1 dzień; osoba prowadząca festyn – 10 h x 37 Euro = 370 Euro; osoba techniczna – 10 h x 25 Euro = 250 Euro; gry, zabawy i konkursu dla dorosłych i dzieci - zlecenie organizacji: 3 000 Euro / ryczałt za usługę na 1 dzień
- Uroczystość kończąca projekt: 370 Euro - 50 uczestników (25 Polaków i 25 Niemców) - catering (50 os. x 7,4 Euro= 370 Euro); 
</t>
  </si>
  <si>
    <t>nadzór wraz z doprecyzowaniem Pfu do przetargu</t>
  </si>
  <si>
    <t>BERG</t>
  </si>
  <si>
    <t>MRU</t>
  </si>
  <si>
    <t>rozliczanie projektu, nadzór formalny, zmiany projektu, przygotowywanie wniosków o płatność, przygotowywanie formularzy zmian</t>
  </si>
  <si>
    <t>MRU - merytoryczna realizacja projektu (nadzór na organizacją działań)</t>
  </si>
  <si>
    <t>Koszty administracyjne dla MRU: energia, inne media, amortyzacja, sprzątanie, udostęnianie pomieszczeń na działania w projekcie, transport, koszty materiałow biurowych, koszty pocztowe, pozostałe koszty biurowe</t>
  </si>
  <si>
    <t>kwota na miesiąc</t>
  </si>
  <si>
    <t>Tłumaczenia (BERG: tłumaczemie treści aplikacji; MRU: zlecenie tłumaczenia pozostałych, tj.: symultanka, uroczystość, folder)</t>
  </si>
  <si>
    <t>BERG: wykonanie aplikacji</t>
  </si>
  <si>
    <t>foldery + ogłoszenia</t>
  </si>
  <si>
    <t>MRU: roboty budowlane, nadzór inwestprski (doprecyzowanie PFU; pełna dokumetacja budowlana)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</si>
</sst>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00"/>
    <numFmt numFmtId="165" formatCode="0.000000000000000"/>
    <numFmt numFmtId="166" formatCode="#,##0.00\ &quot;zł&quot;"/>
  </numFmts>
  <fonts count="10" x14ac:knownFonts="1">
    <font>
      <sz val="11"/>
      <color theme="1"/>
      <name val="Calibri"/>
      <family val="2"/>
      <scheme val="minor"/>
    </font>
    <font>
      <b/>
      <sz val="11"/>
      <color theme="1"/>
      <name val="Calibri"/>
      <family val="2"/>
      <scheme val="minor"/>
    </font>
    <font>
      <i/>
      <sz val="11"/>
      <color theme="1"/>
      <name val="Calibri"/>
      <family val="2"/>
      <scheme val="minor"/>
    </font>
    <font>
      <sz val="11"/>
      <color theme="1"/>
      <name val="Calibri"/>
      <family val="2"/>
    </font>
    <font>
      <sz val="11"/>
      <color theme="0" tint="-0.499984740745262"/>
      <name val="Calibri"/>
      <family val="2"/>
    </font>
    <font>
      <sz val="11"/>
      <color theme="0" tint="-0.499984740745262"/>
      <name val="Calibri"/>
      <family val="2"/>
      <scheme val="minor"/>
    </font>
    <font>
      <sz val="8"/>
      <color rgb="FF000000"/>
      <name val="Tahoma"/>
      <family val="2"/>
      <charset val="238"/>
    </font>
    <font>
      <b/>
      <sz val="11"/>
      <color theme="1"/>
      <name val="Calibri"/>
      <family val="2"/>
      <charset val="238"/>
      <scheme val="minor"/>
    </font>
    <font>
      <sz val="11"/>
      <color rgb="FFFF0000"/>
      <name val="Calibri"/>
      <family val="2"/>
      <scheme val="minor"/>
    </font>
    <font>
      <i/>
      <sz val="11"/>
      <color theme="1"/>
      <name val="Calibri"/>
      <family val="2"/>
      <charset val="238"/>
      <scheme val="minor"/>
    </font>
  </fonts>
  <fills count="5">
    <fill>
      <patternFill patternType="none"/>
    </fill>
    <fill>
      <patternFill patternType="gray125"/>
    </fill>
    <fill>
      <patternFill patternType="solid">
        <fgColor theme="0" tint="-0.14999847407452621"/>
        <bgColor indexed="64"/>
      </patternFill>
    </fill>
    <fill>
      <patternFill patternType="solid">
        <fgColor theme="9" tint="0.59999389629810485"/>
        <bgColor indexed="64"/>
      </patternFill>
    </fill>
    <fill>
      <patternFill patternType="solid">
        <fgColor theme="6" tint="0.39997558519241921"/>
        <bgColor indexed="64"/>
      </patternFill>
    </fill>
  </fills>
  <borders count="5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style="double">
        <color indexed="64"/>
      </bottom>
      <diagonal/>
    </border>
    <border>
      <left/>
      <right style="medium">
        <color indexed="64"/>
      </right>
      <top style="medium">
        <color indexed="64"/>
      </top>
      <bottom style="thin">
        <color indexed="64"/>
      </bottom>
      <diagonal/>
    </border>
    <border>
      <left/>
      <right style="thin">
        <color indexed="64"/>
      </right>
      <top/>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1">
    <xf numFmtId="0" fontId="0" fillId="0" borderId="0"/>
  </cellStyleXfs>
  <cellXfs count="298">
    <xf numFmtId="0" fontId="0" fillId="0" borderId="0" xfId="0"/>
    <xf numFmtId="0" fontId="0" fillId="0" borderId="0" xfId="0" applyProtection="1">
      <protection locked="0"/>
    </xf>
    <xf numFmtId="0" fontId="0" fillId="0" borderId="1" xfId="0" applyBorder="1" applyProtection="1">
      <protection locked="0"/>
    </xf>
    <xf numFmtId="0" fontId="0" fillId="0" borderId="0" xfId="0" applyBorder="1" applyProtection="1">
      <protection locked="0"/>
    </xf>
    <xf numFmtId="0" fontId="2" fillId="0" borderId="1" xfId="0" applyFont="1" applyBorder="1" applyProtection="1">
      <protection locked="0"/>
    </xf>
    <xf numFmtId="164" fontId="0" fillId="0" borderId="0" xfId="0" applyNumberFormat="1" applyProtection="1">
      <protection locked="0"/>
    </xf>
    <xf numFmtId="0" fontId="4" fillId="0" borderId="0" xfId="0" applyFont="1" applyFill="1" applyBorder="1" applyAlignment="1" applyProtection="1">
      <alignment horizontal="center" vertical="center" wrapText="1"/>
      <protection locked="0"/>
    </xf>
    <xf numFmtId="4" fontId="1" fillId="0" borderId="6" xfId="0" applyNumberFormat="1" applyFont="1" applyBorder="1" applyProtection="1">
      <protection locked="0"/>
    </xf>
    <xf numFmtId="4" fontId="1" fillId="0" borderId="6" xfId="0" applyNumberFormat="1" applyFont="1" applyFill="1" applyBorder="1" applyProtection="1">
      <protection locked="0"/>
    </xf>
    <xf numFmtId="4" fontId="1" fillId="0" borderId="9" xfId="0" applyNumberFormat="1" applyFont="1" applyFill="1" applyBorder="1" applyProtection="1">
      <protection locked="0"/>
    </xf>
    <xf numFmtId="4" fontId="1" fillId="0" borderId="9" xfId="0" applyNumberFormat="1" applyFont="1" applyBorder="1" applyProtection="1">
      <protection locked="0"/>
    </xf>
    <xf numFmtId="4" fontId="5" fillId="0" borderId="0" xfId="0" applyNumberFormat="1" applyFont="1" applyProtection="1">
      <protection locked="0"/>
    </xf>
    <xf numFmtId="4" fontId="1" fillId="0" borderId="24" xfId="0" applyNumberFormat="1" applyFont="1" applyBorder="1" applyProtection="1">
      <protection locked="0"/>
    </xf>
    <xf numFmtId="4" fontId="1" fillId="0" borderId="6" xfId="0" applyNumberFormat="1" applyFont="1" applyBorder="1" applyAlignment="1" applyProtection="1">
      <alignment horizontal="right"/>
      <protection locked="0"/>
    </xf>
    <xf numFmtId="4" fontId="1" fillId="0" borderId="6" xfId="0" applyNumberFormat="1" applyFont="1" applyFill="1" applyBorder="1" applyAlignment="1" applyProtection="1">
      <alignment horizontal="right" wrapText="1"/>
      <protection locked="0"/>
    </xf>
    <xf numFmtId="4" fontId="0" fillId="0" borderId="13" xfId="0" applyNumberFormat="1" applyBorder="1" applyAlignment="1" applyProtection="1">
      <alignment wrapText="1"/>
      <protection locked="0"/>
    </xf>
    <xf numFmtId="4" fontId="0" fillId="0" borderId="36" xfId="0" applyNumberFormat="1" applyBorder="1" applyAlignment="1" applyProtection="1">
      <alignment horizontal="right"/>
      <protection locked="0"/>
    </xf>
    <xf numFmtId="4" fontId="0" fillId="0" borderId="21" xfId="0" applyNumberFormat="1" applyBorder="1" applyAlignment="1" applyProtection="1">
      <alignment wrapText="1"/>
      <protection locked="0"/>
    </xf>
    <xf numFmtId="4" fontId="0" fillId="0" borderId="21" xfId="0" applyNumberFormat="1" applyBorder="1" applyProtection="1">
      <protection locked="0"/>
    </xf>
    <xf numFmtId="4" fontId="0" fillId="0" borderId="38" xfId="0" applyNumberFormat="1" applyFill="1" applyBorder="1" applyAlignment="1" applyProtection="1">
      <alignment horizontal="right"/>
      <protection locked="0"/>
    </xf>
    <xf numFmtId="4" fontId="0" fillId="0" borderId="21" xfId="0" applyNumberFormat="1" applyBorder="1" applyAlignment="1" applyProtection="1">
      <protection locked="0"/>
    </xf>
    <xf numFmtId="0" fontId="0" fillId="0" borderId="0" xfId="0" applyBorder="1" applyAlignment="1" applyProtection="1">
      <alignment horizontal="center"/>
      <protection locked="0"/>
    </xf>
    <xf numFmtId="4" fontId="0" fillId="0" borderId="39" xfId="0" applyNumberFormat="1" applyFill="1" applyBorder="1" applyAlignment="1" applyProtection="1">
      <alignment horizontal="right"/>
      <protection locked="0"/>
    </xf>
    <xf numFmtId="4" fontId="0" fillId="0" borderId="29" xfId="0" applyNumberFormat="1" applyBorder="1" applyAlignment="1" applyProtection="1">
      <protection locked="0"/>
    </xf>
    <xf numFmtId="4" fontId="0" fillId="0" borderId="32" xfId="0" applyNumberFormat="1" applyFill="1" applyBorder="1" applyAlignment="1" applyProtection="1">
      <alignment horizontal="right"/>
      <protection locked="0"/>
    </xf>
    <xf numFmtId="4" fontId="0" fillId="0" borderId="13" xfId="0" applyNumberFormat="1" applyFill="1" applyBorder="1" applyAlignment="1" applyProtection="1">
      <protection locked="0"/>
    </xf>
    <xf numFmtId="4" fontId="0" fillId="0" borderId="21" xfId="0" applyNumberFormat="1" applyFill="1" applyBorder="1" applyProtection="1">
      <protection locked="0"/>
    </xf>
    <xf numFmtId="4" fontId="0" fillId="0" borderId="21" xfId="0" applyNumberFormat="1" applyFill="1" applyBorder="1" applyAlignment="1" applyProtection="1">
      <protection locked="0"/>
    </xf>
    <xf numFmtId="4" fontId="0" fillId="0" borderId="29" xfId="0" applyNumberFormat="1" applyFill="1" applyBorder="1" applyAlignment="1" applyProtection="1">
      <alignment horizontal="right"/>
      <protection locked="0"/>
    </xf>
    <xf numFmtId="4" fontId="0" fillId="0" borderId="13" xfId="0" applyNumberFormat="1" applyBorder="1" applyProtection="1">
      <protection locked="0"/>
    </xf>
    <xf numFmtId="4" fontId="0" fillId="0" borderId="29" xfId="0" applyNumberFormat="1" applyBorder="1" applyProtection="1">
      <protection locked="0"/>
    </xf>
    <xf numFmtId="4" fontId="0" fillId="0" borderId="33" xfId="0" applyNumberFormat="1" applyFill="1" applyBorder="1" applyAlignment="1" applyProtection="1">
      <alignment horizontal="right"/>
      <protection locked="0"/>
    </xf>
    <xf numFmtId="4" fontId="0" fillId="0" borderId="13" xfId="0" applyNumberFormat="1" applyBorder="1" applyAlignment="1" applyProtection="1">
      <alignment horizontal="right"/>
      <protection locked="0"/>
    </xf>
    <xf numFmtId="4" fontId="0" fillId="0" borderId="21" xfId="0" applyNumberFormat="1" applyFill="1" applyBorder="1" applyAlignment="1" applyProtection="1">
      <alignment horizontal="right"/>
      <protection locked="0"/>
    </xf>
    <xf numFmtId="4" fontId="1" fillId="0" borderId="42" xfId="0" applyNumberFormat="1" applyFont="1" applyFill="1" applyBorder="1" applyProtection="1">
      <protection locked="0"/>
    </xf>
    <xf numFmtId="4" fontId="0" fillId="0" borderId="0" xfId="0" applyNumberFormat="1" applyProtection="1">
      <protection locked="0"/>
    </xf>
    <xf numFmtId="4" fontId="1" fillId="0" borderId="48" xfId="0" applyNumberFormat="1" applyFont="1" applyBorder="1" applyProtection="1">
      <protection locked="0"/>
    </xf>
    <xf numFmtId="4" fontId="1" fillId="0" borderId="49" xfId="0" applyNumberFormat="1" applyFont="1" applyBorder="1" applyProtection="1">
      <protection locked="0"/>
    </xf>
    <xf numFmtId="4" fontId="1" fillId="0" borderId="7" xfId="0" applyNumberFormat="1" applyFont="1" applyBorder="1" applyAlignment="1" applyProtection="1">
      <protection locked="0"/>
    </xf>
    <xf numFmtId="4" fontId="0" fillId="0" borderId="0" xfId="0" applyNumberFormat="1" applyBorder="1" applyAlignment="1" applyProtection="1">
      <alignment horizontal="right" vertical="center" wrapText="1"/>
      <protection locked="0"/>
    </xf>
    <xf numFmtId="0" fontId="0" fillId="0" borderId="39" xfId="0" applyBorder="1" applyProtection="1">
      <protection locked="0"/>
    </xf>
    <xf numFmtId="0" fontId="0" fillId="0" borderId="38" xfId="0" applyBorder="1" applyAlignment="1" applyProtection="1">
      <alignment vertical="top"/>
      <protection locked="0"/>
    </xf>
    <xf numFmtId="4" fontId="1" fillId="0" borderId="6" xfId="0" applyNumberFormat="1" applyFont="1" applyBorder="1" applyProtection="1">
      <protection hidden="1"/>
    </xf>
    <xf numFmtId="4" fontId="1" fillId="2" borderId="13" xfId="0" applyNumberFormat="1" applyFont="1" applyFill="1" applyBorder="1" applyProtection="1">
      <protection hidden="1"/>
    </xf>
    <xf numFmtId="4" fontId="1" fillId="0" borderId="6" xfId="0" applyNumberFormat="1" applyFont="1" applyFill="1" applyBorder="1" applyProtection="1">
      <protection hidden="1"/>
    </xf>
    <xf numFmtId="4" fontId="1" fillId="0" borderId="14" xfId="0" applyNumberFormat="1" applyFont="1" applyFill="1" applyBorder="1" applyProtection="1">
      <protection hidden="1"/>
    </xf>
    <xf numFmtId="4" fontId="1" fillId="0" borderId="22" xfId="0" applyNumberFormat="1" applyFont="1" applyFill="1" applyBorder="1" applyProtection="1">
      <protection hidden="1"/>
    </xf>
    <xf numFmtId="4" fontId="0" fillId="0" borderId="22" xfId="0" applyNumberFormat="1" applyFill="1" applyBorder="1" applyAlignment="1" applyProtection="1">
      <alignment horizontal="right"/>
      <protection hidden="1"/>
    </xf>
    <xf numFmtId="4" fontId="1" fillId="0" borderId="6" xfId="0" applyNumberFormat="1" applyFont="1" applyFill="1" applyBorder="1" applyAlignment="1" applyProtection="1">
      <alignment horizontal="right" wrapText="1"/>
      <protection hidden="1"/>
    </xf>
    <xf numFmtId="4" fontId="0" fillId="0" borderId="14" xfId="0" applyNumberFormat="1" applyFill="1" applyBorder="1" applyAlignment="1" applyProtection="1">
      <alignment wrapText="1"/>
      <protection hidden="1"/>
    </xf>
    <xf numFmtId="4" fontId="0" fillId="0" borderId="22" xfId="0" applyNumberFormat="1" applyFill="1" applyBorder="1" applyAlignment="1" applyProtection="1">
      <alignment wrapText="1"/>
      <protection hidden="1"/>
    </xf>
    <xf numFmtId="4" fontId="0" fillId="0" borderId="22" xfId="0" applyNumberFormat="1" applyFill="1" applyBorder="1" applyProtection="1">
      <protection hidden="1"/>
    </xf>
    <xf numFmtId="4" fontId="0" fillId="0" borderId="22" xfId="0" applyNumberFormat="1" applyFill="1" applyBorder="1" applyAlignment="1" applyProtection="1">
      <protection hidden="1"/>
    </xf>
    <xf numFmtId="4" fontId="0" fillId="0" borderId="30" xfId="0" applyNumberFormat="1" applyFill="1" applyBorder="1" applyAlignment="1" applyProtection="1">
      <protection hidden="1"/>
    </xf>
    <xf numFmtId="4" fontId="0" fillId="0" borderId="14" xfId="0" applyNumberFormat="1" applyFill="1" applyBorder="1" applyAlignment="1" applyProtection="1">
      <protection hidden="1"/>
    </xf>
    <xf numFmtId="4" fontId="0" fillId="0" borderId="14" xfId="0" applyNumberFormat="1" applyFill="1" applyBorder="1" applyProtection="1">
      <protection hidden="1"/>
    </xf>
    <xf numFmtId="4" fontId="0" fillId="0" borderId="22" xfId="0" applyNumberFormat="1" applyFont="1" applyFill="1" applyBorder="1" applyAlignment="1" applyProtection="1">
      <alignment horizontal="right"/>
      <protection hidden="1"/>
    </xf>
    <xf numFmtId="4" fontId="1" fillId="0" borderId="33" xfId="0" applyNumberFormat="1" applyFont="1" applyFill="1" applyBorder="1" applyProtection="1">
      <protection hidden="1"/>
    </xf>
    <xf numFmtId="4" fontId="0" fillId="2" borderId="8" xfId="0" applyNumberFormat="1" applyFill="1" applyBorder="1" applyProtection="1">
      <protection hidden="1"/>
    </xf>
    <xf numFmtId="4" fontId="0" fillId="2" borderId="6" xfId="0" applyNumberFormat="1" applyFill="1" applyBorder="1" applyProtection="1">
      <protection hidden="1"/>
    </xf>
    <xf numFmtId="4" fontId="1" fillId="0" borderId="33" xfId="0" applyNumberFormat="1" applyFont="1" applyBorder="1" applyProtection="1">
      <protection hidden="1"/>
    </xf>
    <xf numFmtId="4" fontId="1" fillId="2" borderId="15" xfId="0" applyNumberFormat="1" applyFont="1" applyFill="1" applyBorder="1" applyProtection="1">
      <protection hidden="1"/>
    </xf>
    <xf numFmtId="4" fontId="1" fillId="2" borderId="16" xfId="0" applyNumberFormat="1" applyFont="1" applyFill="1" applyBorder="1" applyProtection="1">
      <protection hidden="1"/>
    </xf>
    <xf numFmtId="4" fontId="1" fillId="2" borderId="9" xfId="0" applyNumberFormat="1" applyFont="1" applyFill="1" applyBorder="1" applyProtection="1">
      <protection hidden="1"/>
    </xf>
    <xf numFmtId="4" fontId="1" fillId="2" borderId="17" xfId="0" applyNumberFormat="1" applyFont="1" applyFill="1" applyBorder="1" applyProtection="1">
      <protection hidden="1"/>
    </xf>
    <xf numFmtId="4" fontId="1" fillId="2" borderId="23" xfId="0" applyNumberFormat="1" applyFont="1" applyFill="1" applyBorder="1" applyProtection="1">
      <protection hidden="1"/>
    </xf>
    <xf numFmtId="4" fontId="1" fillId="2" borderId="0" xfId="0" applyNumberFormat="1" applyFont="1" applyFill="1" applyBorder="1" applyProtection="1">
      <protection hidden="1"/>
    </xf>
    <xf numFmtId="4" fontId="1" fillId="2" borderId="24" xfId="0" applyNumberFormat="1" applyFont="1" applyFill="1" applyBorder="1" applyProtection="1">
      <protection hidden="1"/>
    </xf>
    <xf numFmtId="4" fontId="1" fillId="2" borderId="25" xfId="0" applyNumberFormat="1" applyFont="1" applyFill="1" applyBorder="1" applyProtection="1">
      <protection hidden="1"/>
    </xf>
    <xf numFmtId="4" fontId="0" fillId="2" borderId="23" xfId="0" applyNumberFormat="1" applyFill="1" applyBorder="1" applyAlignment="1" applyProtection="1">
      <alignment horizontal="center"/>
      <protection hidden="1"/>
    </xf>
    <xf numFmtId="4" fontId="0" fillId="2" borderId="0" xfId="0" applyNumberFormat="1" applyFill="1" applyBorder="1" applyAlignment="1" applyProtection="1">
      <alignment horizontal="center"/>
      <protection hidden="1"/>
    </xf>
    <xf numFmtId="4" fontId="0" fillId="2" borderId="24" xfId="0" applyNumberFormat="1" applyFill="1" applyBorder="1" applyAlignment="1" applyProtection="1">
      <alignment horizontal="center"/>
      <protection hidden="1"/>
    </xf>
    <xf numFmtId="4" fontId="0" fillId="2" borderId="25" xfId="0" applyNumberFormat="1" applyFill="1" applyBorder="1" applyAlignment="1" applyProtection="1">
      <alignment horizontal="center"/>
      <protection hidden="1"/>
    </xf>
    <xf numFmtId="4" fontId="0" fillId="2" borderId="31" xfId="0" applyNumberFormat="1" applyFill="1" applyBorder="1" applyAlignment="1" applyProtection="1">
      <alignment horizontal="center"/>
      <protection hidden="1"/>
    </xf>
    <xf numFmtId="4" fontId="0" fillId="2" borderId="32" xfId="0" applyNumberFormat="1" applyFill="1" applyBorder="1" applyAlignment="1" applyProtection="1">
      <alignment horizontal="center"/>
      <protection hidden="1"/>
    </xf>
    <xf numFmtId="4" fontId="0" fillId="2" borderId="34" xfId="0" applyNumberFormat="1" applyFill="1" applyBorder="1" applyAlignment="1" applyProtection="1">
      <alignment horizontal="center"/>
      <protection hidden="1"/>
    </xf>
    <xf numFmtId="49" fontId="1" fillId="2" borderId="6" xfId="0" applyNumberFormat="1" applyFont="1" applyFill="1" applyBorder="1" applyAlignment="1" applyProtection="1">
      <alignment wrapText="1"/>
      <protection hidden="1"/>
    </xf>
    <xf numFmtId="4" fontId="0" fillId="2" borderId="15" xfId="0" applyNumberFormat="1" applyFill="1" applyBorder="1" applyProtection="1">
      <protection hidden="1"/>
    </xf>
    <xf numFmtId="4" fontId="0" fillId="2" borderId="16" xfId="0" applyNumberFormat="1" applyFill="1" applyBorder="1" applyProtection="1">
      <protection hidden="1"/>
    </xf>
    <xf numFmtId="4" fontId="0" fillId="2" borderId="17" xfId="0" applyNumberFormat="1" applyFill="1" applyBorder="1" applyProtection="1">
      <protection hidden="1"/>
    </xf>
    <xf numFmtId="4" fontId="0" fillId="2" borderId="23" xfId="0" applyNumberFormat="1" applyFill="1" applyBorder="1" applyProtection="1">
      <protection hidden="1"/>
    </xf>
    <xf numFmtId="4" fontId="0" fillId="2" borderId="0" xfId="0" applyNumberFormat="1" applyFill="1" applyBorder="1" applyProtection="1">
      <protection hidden="1"/>
    </xf>
    <xf numFmtId="4" fontId="0" fillId="2" borderId="25" xfId="0" applyNumberFormat="1" applyFill="1" applyBorder="1" applyProtection="1">
      <protection hidden="1"/>
    </xf>
    <xf numFmtId="4" fontId="2" fillId="2" borderId="0" xfId="0" applyNumberFormat="1" applyFont="1" applyFill="1" applyBorder="1" applyAlignment="1" applyProtection="1">
      <alignment horizontal="center"/>
      <protection hidden="1"/>
    </xf>
    <xf numFmtId="4" fontId="0" fillId="2" borderId="23" xfId="0" applyNumberFormat="1" applyFill="1" applyBorder="1" applyAlignment="1" applyProtection="1">
      <alignment wrapText="1"/>
      <protection hidden="1"/>
    </xf>
    <xf numFmtId="4" fontId="0" fillId="2" borderId="0" xfId="0" applyNumberFormat="1" applyFill="1" applyBorder="1" applyAlignment="1" applyProtection="1">
      <alignment wrapText="1"/>
      <protection hidden="1"/>
    </xf>
    <xf numFmtId="4" fontId="0" fillId="2" borderId="31" xfId="0" applyNumberFormat="1" applyFill="1" applyBorder="1" applyProtection="1">
      <protection hidden="1"/>
    </xf>
    <xf numFmtId="4" fontId="0" fillId="2" borderId="32" xfId="0" applyNumberFormat="1" applyFill="1" applyBorder="1" applyProtection="1">
      <protection hidden="1"/>
    </xf>
    <xf numFmtId="4" fontId="0" fillId="2" borderId="34" xfId="0" applyNumberFormat="1" applyFill="1" applyBorder="1" applyProtection="1">
      <protection hidden="1"/>
    </xf>
    <xf numFmtId="4" fontId="0" fillId="2" borderId="15" xfId="0" applyNumberFormat="1" applyFill="1" applyBorder="1" applyAlignment="1" applyProtection="1">
      <protection hidden="1"/>
    </xf>
    <xf numFmtId="4" fontId="0" fillId="2" borderId="23" xfId="0" applyNumberFormat="1" applyFill="1" applyBorder="1" applyAlignment="1" applyProtection="1">
      <protection hidden="1"/>
    </xf>
    <xf numFmtId="4" fontId="0" fillId="2" borderId="16" xfId="0" applyNumberFormat="1" applyFill="1" applyBorder="1" applyAlignment="1" applyProtection="1">
      <alignment horizontal="center"/>
      <protection hidden="1"/>
    </xf>
    <xf numFmtId="4" fontId="0" fillId="2" borderId="9" xfId="0" applyNumberFormat="1" applyFill="1" applyBorder="1" applyProtection="1">
      <protection hidden="1"/>
    </xf>
    <xf numFmtId="4" fontId="0" fillId="2" borderId="24" xfId="0" applyNumberFormat="1" applyFill="1" applyBorder="1" applyProtection="1">
      <protection hidden="1"/>
    </xf>
    <xf numFmtId="4" fontId="0" fillId="2" borderId="32" xfId="0" applyNumberFormat="1" applyFill="1" applyBorder="1" applyAlignment="1" applyProtection="1">
      <alignment horizontal="center" wrapText="1"/>
      <protection hidden="1"/>
    </xf>
    <xf numFmtId="4" fontId="0" fillId="2" borderId="33" xfId="0" applyNumberFormat="1" applyFill="1" applyBorder="1" applyProtection="1">
      <protection hidden="1"/>
    </xf>
    <xf numFmtId="49" fontId="1" fillId="2" borderId="24" xfId="0" applyNumberFormat="1" applyFont="1" applyFill="1" applyBorder="1" applyAlignment="1" applyProtection="1">
      <alignment wrapText="1"/>
      <protection hidden="1"/>
    </xf>
    <xf numFmtId="49" fontId="1" fillId="2" borderId="6" xfId="0" applyNumberFormat="1" applyFont="1" applyFill="1" applyBorder="1" applyAlignment="1" applyProtection="1">
      <alignment horizontal="center" wrapText="1"/>
      <protection hidden="1"/>
    </xf>
    <xf numFmtId="4" fontId="0" fillId="2" borderId="24" xfId="0" applyNumberFormat="1" applyFill="1" applyBorder="1" applyAlignment="1" applyProtection="1">
      <alignment horizontal="right"/>
      <protection hidden="1"/>
    </xf>
    <xf numFmtId="4" fontId="0" fillId="2" borderId="9" xfId="0" applyNumberFormat="1" applyFill="1" applyBorder="1" applyAlignment="1" applyProtection="1">
      <alignment horizontal="right"/>
      <protection hidden="1"/>
    </xf>
    <xf numFmtId="4" fontId="0" fillId="2" borderId="41" xfId="0" applyNumberFormat="1" applyFill="1" applyBorder="1" applyAlignment="1" applyProtection="1">
      <alignment horizontal="right"/>
      <protection hidden="1"/>
    </xf>
    <xf numFmtId="4" fontId="0" fillId="2" borderId="0" xfId="0" applyNumberFormat="1" applyFill="1" applyBorder="1" applyAlignment="1" applyProtection="1">
      <alignment horizontal="center" wrapText="1"/>
      <protection hidden="1"/>
    </xf>
    <xf numFmtId="4" fontId="1" fillId="2" borderId="6" xfId="0" applyNumberFormat="1" applyFont="1" applyFill="1" applyBorder="1" applyProtection="1">
      <protection hidden="1"/>
    </xf>
    <xf numFmtId="4" fontId="0" fillId="2" borderId="24" xfId="0" applyNumberFormat="1" applyFont="1" applyFill="1" applyBorder="1" applyAlignment="1" applyProtection="1">
      <alignment horizontal="right"/>
      <protection hidden="1"/>
    </xf>
    <xf numFmtId="4" fontId="0" fillId="2" borderId="33" xfId="0" applyNumberFormat="1" applyFill="1" applyBorder="1" applyAlignment="1" applyProtection="1">
      <alignment horizontal="right"/>
      <protection hidden="1"/>
    </xf>
    <xf numFmtId="4" fontId="0" fillId="2" borderId="40" xfId="0" applyNumberFormat="1" applyFill="1" applyBorder="1" applyAlignment="1" applyProtection="1">
      <alignment horizontal="right"/>
      <protection hidden="1"/>
    </xf>
    <xf numFmtId="4" fontId="1" fillId="2" borderId="24" xfId="0" applyNumberFormat="1" applyFont="1" applyFill="1" applyBorder="1" applyAlignment="1" applyProtection="1">
      <alignment horizontal="right"/>
      <protection hidden="1"/>
    </xf>
    <xf numFmtId="4" fontId="0" fillId="2" borderId="37" xfId="0" applyNumberFormat="1" applyFill="1" applyBorder="1" applyAlignment="1" applyProtection="1">
      <alignment horizontal="right"/>
      <protection hidden="1"/>
    </xf>
    <xf numFmtId="4" fontId="0" fillId="2" borderId="39" xfId="0" applyNumberFormat="1" applyFill="1" applyBorder="1" applyAlignment="1" applyProtection="1">
      <alignment horizontal="right"/>
      <protection hidden="1"/>
    </xf>
    <xf numFmtId="4" fontId="1" fillId="0" borderId="6" xfId="0" applyNumberFormat="1" applyFont="1" applyBorder="1" applyAlignment="1" applyProtection="1">
      <protection hidden="1"/>
    </xf>
    <xf numFmtId="0" fontId="0" fillId="0" borderId="0" xfId="0" applyBorder="1" applyAlignment="1" applyProtection="1">
      <alignment horizontal="center" vertical="center" wrapText="1"/>
      <protection locked="0"/>
    </xf>
    <xf numFmtId="0" fontId="0" fillId="0" borderId="3" xfId="0" applyFont="1" applyBorder="1" applyAlignment="1" applyProtection="1">
      <alignment horizontal="center" vertical="center"/>
      <protection locked="0"/>
    </xf>
    <xf numFmtId="0" fontId="0" fillId="0" borderId="4" xfId="0" applyFont="1" applyBorder="1" applyAlignment="1" applyProtection="1">
      <alignment horizontal="center" vertical="center"/>
      <protection locked="0"/>
    </xf>
    <xf numFmtId="0" fontId="0" fillId="0" borderId="5" xfId="0" applyFont="1" applyBorder="1" applyAlignment="1" applyProtection="1">
      <alignment horizontal="center" vertical="center"/>
      <protection locked="0"/>
    </xf>
    <xf numFmtId="0" fontId="0" fillId="0" borderId="6" xfId="0" applyFont="1" applyBorder="1" applyAlignment="1" applyProtection="1">
      <alignment horizontal="center" vertical="center" wrapText="1"/>
      <protection hidden="1"/>
    </xf>
    <xf numFmtId="0" fontId="0" fillId="0" borderId="7" xfId="0" applyFont="1" applyBorder="1" applyAlignment="1" applyProtection="1">
      <alignment horizontal="center" vertical="center" wrapText="1"/>
      <protection hidden="1"/>
    </xf>
    <xf numFmtId="0" fontId="0" fillId="0" borderId="6" xfId="0" applyFont="1" applyFill="1" applyBorder="1" applyAlignment="1" applyProtection="1">
      <alignment horizontal="center" vertical="center"/>
      <protection hidden="1"/>
    </xf>
    <xf numFmtId="0" fontId="0" fillId="0" borderId="26" xfId="0" applyBorder="1" applyAlignment="1" applyProtection="1">
      <alignment horizontal="center" vertical="center" wrapText="1"/>
      <protection hidden="1"/>
    </xf>
    <xf numFmtId="0" fontId="0" fillId="0" borderId="26" xfId="0" applyFill="1" applyBorder="1" applyAlignment="1" applyProtection="1">
      <alignment horizontal="center" vertical="center" wrapText="1"/>
      <protection hidden="1"/>
    </xf>
    <xf numFmtId="0" fontId="0" fillId="0" borderId="28" xfId="0" applyBorder="1" applyAlignment="1" applyProtection="1">
      <alignment horizontal="center" vertical="center" wrapText="1"/>
      <protection hidden="1"/>
    </xf>
    <xf numFmtId="10" fontId="1" fillId="0" borderId="3" xfId="0" applyNumberFormat="1" applyFont="1" applyBorder="1" applyProtection="1">
      <protection hidden="1"/>
    </xf>
    <xf numFmtId="4" fontId="1" fillId="0" borderId="5" xfId="0" applyNumberFormat="1" applyFont="1" applyBorder="1" applyProtection="1">
      <protection hidden="1"/>
    </xf>
    <xf numFmtId="4" fontId="1" fillId="0" borderId="6" xfId="0" applyNumberFormat="1" applyFont="1" applyBorder="1" applyAlignment="1" applyProtection="1">
      <alignment horizontal="right" vertical="center" wrapText="1"/>
      <protection hidden="1"/>
    </xf>
    <xf numFmtId="0" fontId="1" fillId="0" borderId="0" xfId="0" applyFont="1" applyProtection="1">
      <protection locked="0"/>
    </xf>
    <xf numFmtId="0" fontId="0" fillId="0" borderId="8" xfId="0" applyFont="1" applyBorder="1" applyAlignment="1" applyProtection="1">
      <alignment horizontal="center" vertical="center" wrapText="1"/>
      <protection locked="0"/>
    </xf>
    <xf numFmtId="0" fontId="0" fillId="0" borderId="6" xfId="0" applyBorder="1" applyAlignment="1" applyProtection="1">
      <alignment horizontal="center" vertical="center" wrapText="1"/>
      <protection locked="0"/>
    </xf>
    <xf numFmtId="0" fontId="3" fillId="0" borderId="6" xfId="0" applyFont="1" applyBorder="1" applyAlignment="1" applyProtection="1">
      <alignment horizontal="center" vertical="center" wrapText="1"/>
      <protection locked="0"/>
    </xf>
    <xf numFmtId="49" fontId="1" fillId="2" borderId="6" xfId="0" applyNumberFormat="1" applyFont="1" applyFill="1" applyBorder="1" applyAlignment="1" applyProtection="1">
      <alignment vertical="center" wrapText="1"/>
      <protection locked="0"/>
    </xf>
    <xf numFmtId="4" fontId="0" fillId="0" borderId="31" xfId="0" applyNumberFormat="1" applyFill="1" applyBorder="1" applyAlignment="1" applyProtection="1">
      <alignment horizontal="right"/>
      <protection hidden="1"/>
    </xf>
    <xf numFmtId="4" fontId="0" fillId="0" borderId="34" xfId="0" applyNumberFormat="1" applyFont="1" applyBorder="1" applyAlignment="1" applyProtection="1">
      <alignment horizontal="right"/>
      <protection locked="0"/>
    </xf>
    <xf numFmtId="4" fontId="1" fillId="0" borderId="43" xfId="0" applyNumberFormat="1" applyFont="1" applyBorder="1" applyProtection="1">
      <protection locked="0"/>
    </xf>
    <xf numFmtId="4" fontId="0" fillId="0" borderId="46" xfId="0" applyNumberFormat="1" applyFont="1" applyBorder="1" applyAlignment="1" applyProtection="1">
      <alignment horizontal="right"/>
      <protection locked="0"/>
    </xf>
    <xf numFmtId="4" fontId="0" fillId="0" borderId="53" xfId="0" applyNumberFormat="1" applyFont="1" applyBorder="1" applyAlignment="1" applyProtection="1">
      <alignment horizontal="right"/>
      <protection locked="0"/>
    </xf>
    <xf numFmtId="4" fontId="0" fillId="0" borderId="54" xfId="0" applyNumberFormat="1" applyFill="1" applyBorder="1" applyAlignment="1" applyProtection="1">
      <alignment horizontal="right"/>
      <protection hidden="1"/>
    </xf>
    <xf numFmtId="4" fontId="0" fillId="0" borderId="1" xfId="0" applyNumberFormat="1" applyFont="1" applyBorder="1" applyAlignment="1" applyProtection="1">
      <alignment horizontal="right"/>
      <protection locked="0"/>
    </xf>
    <xf numFmtId="4" fontId="0" fillId="0" borderId="37" xfId="0" applyNumberFormat="1" applyFill="1" applyBorder="1" applyAlignment="1" applyProtection="1">
      <alignment horizontal="right"/>
      <protection hidden="1"/>
    </xf>
    <xf numFmtId="4" fontId="0" fillId="0" borderId="21" xfId="0" applyNumberFormat="1" applyFont="1" applyBorder="1" applyProtection="1">
      <protection locked="0"/>
    </xf>
    <xf numFmtId="4" fontId="1" fillId="0" borderId="34" xfId="0" applyNumberFormat="1" applyFont="1" applyFill="1" applyBorder="1" applyProtection="1">
      <protection locked="0"/>
    </xf>
    <xf numFmtId="4" fontId="1" fillId="2" borderId="33" xfId="0" applyNumberFormat="1" applyFont="1" applyFill="1" applyBorder="1" applyProtection="1">
      <protection hidden="1"/>
    </xf>
    <xf numFmtId="0" fontId="2" fillId="0" borderId="0" xfId="0" applyFont="1" applyBorder="1" applyProtection="1">
      <protection locked="0"/>
    </xf>
    <xf numFmtId="4" fontId="1" fillId="0" borderId="46" xfId="0" applyNumberFormat="1" applyFont="1" applyBorder="1" applyProtection="1">
      <protection hidden="1"/>
    </xf>
    <xf numFmtId="4" fontId="1" fillId="0" borderId="21" xfId="0" applyNumberFormat="1" applyFont="1" applyBorder="1" applyProtection="1">
      <protection hidden="1"/>
    </xf>
    <xf numFmtId="4" fontId="1" fillId="0" borderId="0" xfId="0" applyNumberFormat="1" applyFont="1" applyBorder="1" applyProtection="1">
      <protection hidden="1"/>
    </xf>
    <xf numFmtId="0" fontId="7" fillId="0" borderId="0" xfId="0" applyFont="1" applyProtection="1">
      <protection locked="0"/>
    </xf>
    <xf numFmtId="0" fontId="0" fillId="0" borderId="0" xfId="0" applyFont="1" applyAlignment="1" applyProtection="1">
      <protection locked="0"/>
    </xf>
    <xf numFmtId="49" fontId="0" fillId="2" borderId="13" xfId="0" applyNumberFormat="1" applyFont="1" applyFill="1" applyBorder="1" applyAlignment="1" applyProtection="1">
      <alignment wrapText="1"/>
      <protection locked="0"/>
    </xf>
    <xf numFmtId="49" fontId="0" fillId="0" borderId="21" xfId="0" applyNumberFormat="1" applyFont="1" applyBorder="1" applyAlignment="1" applyProtection="1">
      <alignment wrapText="1"/>
      <protection locked="0"/>
    </xf>
    <xf numFmtId="49" fontId="0" fillId="0" borderId="40" xfId="0" applyNumberFormat="1" applyFont="1" applyBorder="1" applyAlignment="1" applyProtection="1">
      <alignment wrapText="1"/>
      <protection locked="0"/>
    </xf>
    <xf numFmtId="49" fontId="0" fillId="0" borderId="33" xfId="0" applyNumberFormat="1" applyFont="1" applyBorder="1" applyAlignment="1" applyProtection="1">
      <alignment wrapText="1"/>
      <protection locked="0"/>
    </xf>
    <xf numFmtId="49" fontId="0" fillId="0" borderId="6" xfId="0" applyNumberFormat="1" applyFont="1" applyBorder="1" applyAlignment="1" applyProtection="1">
      <alignment vertical="center" wrapText="1"/>
      <protection locked="0"/>
    </xf>
    <xf numFmtId="49" fontId="0" fillId="0" borderId="13" xfId="0" applyNumberFormat="1" applyFont="1" applyBorder="1" applyAlignment="1" applyProtection="1">
      <alignment wrapText="1"/>
      <protection locked="0"/>
    </xf>
    <xf numFmtId="49" fontId="0" fillId="0" borderId="29" xfId="0" applyNumberFormat="1" applyFont="1" applyBorder="1" applyAlignment="1" applyProtection="1">
      <alignment wrapText="1"/>
      <protection locked="0"/>
    </xf>
    <xf numFmtId="49" fontId="0" fillId="2" borderId="6" xfId="0" applyNumberFormat="1" applyFont="1" applyFill="1" applyBorder="1" applyAlignment="1" applyProtection="1">
      <alignment wrapText="1"/>
      <protection hidden="1"/>
    </xf>
    <xf numFmtId="49" fontId="0" fillId="0" borderId="13" xfId="0" applyNumberFormat="1" applyFont="1" applyBorder="1" applyAlignment="1" applyProtection="1">
      <alignment horizontal="left" wrapText="1"/>
      <protection locked="0"/>
    </xf>
    <xf numFmtId="49" fontId="0" fillId="0" borderId="21" xfId="0" applyNumberFormat="1" applyFont="1" applyBorder="1" applyAlignment="1" applyProtection="1">
      <alignment horizontal="left" wrapText="1"/>
      <protection locked="0"/>
    </xf>
    <xf numFmtId="49" fontId="0" fillId="0" borderId="29" xfId="0" applyNumberFormat="1" applyFont="1" applyBorder="1" applyAlignment="1" applyProtection="1">
      <alignment horizontal="left" wrapText="1"/>
      <protection locked="0"/>
    </xf>
    <xf numFmtId="0" fontId="0" fillId="0" borderId="0" xfId="0" applyFont="1" applyBorder="1" applyAlignment="1" applyProtection="1">
      <alignment horizontal="center" vertical="center" wrapText="1"/>
      <protection locked="0"/>
    </xf>
    <xf numFmtId="0" fontId="0" fillId="0" borderId="0" xfId="0" applyFont="1" applyFill="1" applyBorder="1" applyAlignment="1" applyProtection="1">
      <alignment horizontal="center" vertical="center" wrapText="1"/>
      <protection locked="0"/>
    </xf>
    <xf numFmtId="4" fontId="0" fillId="0" borderId="0" xfId="0" applyNumberFormat="1" applyFont="1" applyBorder="1" applyAlignment="1" applyProtection="1">
      <protection locked="0"/>
    </xf>
    <xf numFmtId="0" fontId="0" fillId="0" borderId="0" xfId="0" applyFont="1" applyBorder="1" applyAlignment="1" applyProtection="1">
      <alignment vertical="top"/>
      <protection locked="0"/>
    </xf>
    <xf numFmtId="0" fontId="0" fillId="0" borderId="0" xfId="0" applyFont="1" applyProtection="1">
      <protection locked="0"/>
    </xf>
    <xf numFmtId="0" fontId="0" fillId="0" borderId="2" xfId="0" applyFont="1" applyBorder="1" applyProtection="1">
      <protection locked="0"/>
    </xf>
    <xf numFmtId="0" fontId="0" fillId="0" borderId="0" xfId="0" applyFont="1" applyBorder="1" applyProtection="1">
      <protection locked="0"/>
    </xf>
    <xf numFmtId="4" fontId="0" fillId="0" borderId="13" xfId="0" applyNumberFormat="1" applyFont="1" applyBorder="1" applyAlignment="1" applyProtection="1">
      <alignment wrapText="1"/>
      <protection locked="0"/>
    </xf>
    <xf numFmtId="4" fontId="0" fillId="0" borderId="21" xfId="0" applyNumberFormat="1" applyFont="1" applyBorder="1" applyAlignment="1" applyProtection="1">
      <alignment wrapText="1"/>
      <protection locked="0"/>
    </xf>
    <xf numFmtId="4" fontId="0" fillId="0" borderId="21" xfId="0" applyNumberFormat="1" applyFont="1" applyBorder="1" applyAlignment="1" applyProtection="1">
      <protection locked="0"/>
    </xf>
    <xf numFmtId="4" fontId="0" fillId="0" borderId="29" xfId="0" applyNumberFormat="1" applyFont="1" applyBorder="1" applyAlignment="1" applyProtection="1">
      <protection locked="0"/>
    </xf>
    <xf numFmtId="4" fontId="0" fillId="0" borderId="13" xfId="0" applyNumberFormat="1" applyFont="1" applyFill="1" applyBorder="1" applyAlignment="1" applyProtection="1">
      <protection locked="0"/>
    </xf>
    <xf numFmtId="4" fontId="0" fillId="0" borderId="21" xfId="0" applyNumberFormat="1" applyFont="1" applyFill="1" applyBorder="1" applyProtection="1">
      <protection locked="0"/>
    </xf>
    <xf numFmtId="4" fontId="0" fillId="0" borderId="21" xfId="0" applyNumberFormat="1" applyFont="1" applyFill="1" applyBorder="1" applyAlignment="1" applyProtection="1">
      <protection locked="0"/>
    </xf>
    <xf numFmtId="4" fontId="0" fillId="0" borderId="29" xfId="0" applyNumberFormat="1" applyFont="1" applyFill="1" applyBorder="1" applyProtection="1">
      <protection locked="0"/>
    </xf>
    <xf numFmtId="4" fontId="0" fillId="0" borderId="13" xfId="0" applyNumberFormat="1" applyFont="1" applyBorder="1" applyProtection="1">
      <protection locked="0"/>
    </xf>
    <xf numFmtId="4" fontId="0" fillId="0" borderId="29" xfId="0" applyNumberFormat="1" applyFont="1" applyBorder="1" applyProtection="1">
      <protection locked="0"/>
    </xf>
    <xf numFmtId="4" fontId="0" fillId="0" borderId="0" xfId="0" applyNumberFormat="1" applyFont="1" applyProtection="1">
      <protection locked="0"/>
    </xf>
    <xf numFmtId="0" fontId="0" fillId="0" borderId="28" xfId="0" applyFont="1" applyFill="1" applyBorder="1" applyAlignment="1" applyProtection="1">
      <alignment horizontal="center" vertical="center" wrapText="1"/>
      <protection hidden="1"/>
    </xf>
    <xf numFmtId="165" fontId="0" fillId="0" borderId="0" xfId="0" applyNumberFormat="1" applyFont="1" applyProtection="1">
      <protection locked="0"/>
    </xf>
    <xf numFmtId="0" fontId="0" fillId="0" borderId="39" xfId="0" applyFont="1" applyBorder="1" applyProtection="1">
      <protection locked="0"/>
    </xf>
    <xf numFmtId="4" fontId="1" fillId="0" borderId="24" xfId="0" applyNumberFormat="1" applyFont="1" applyBorder="1" applyAlignment="1" applyProtection="1">
      <alignment wrapText="1"/>
      <protection locked="0"/>
    </xf>
    <xf numFmtId="4" fontId="8" fillId="2" borderId="23" xfId="0" applyNumberFormat="1" applyFont="1" applyFill="1" applyBorder="1" applyProtection="1">
      <protection hidden="1"/>
    </xf>
    <xf numFmtId="4" fontId="8" fillId="2" borderId="0" xfId="0" applyNumberFormat="1" applyFont="1" applyFill="1" applyBorder="1" applyAlignment="1" applyProtection="1">
      <alignment horizontal="center"/>
      <protection hidden="1"/>
    </xf>
    <xf numFmtId="4" fontId="8" fillId="2" borderId="25" xfId="0" applyNumberFormat="1" applyFont="1" applyFill="1" applyBorder="1" applyAlignment="1" applyProtection="1">
      <alignment horizontal="center"/>
      <protection hidden="1"/>
    </xf>
    <xf numFmtId="4" fontId="8" fillId="2" borderId="38" xfId="0" applyNumberFormat="1" applyFont="1" applyFill="1" applyBorder="1" applyAlignment="1" applyProtection="1">
      <alignment horizontal="right"/>
      <protection hidden="1"/>
    </xf>
    <xf numFmtId="4" fontId="8" fillId="2" borderId="24" xfId="0" applyNumberFormat="1" applyFont="1" applyFill="1" applyBorder="1" applyAlignment="1" applyProtection="1">
      <alignment horizontal="right"/>
      <protection hidden="1"/>
    </xf>
    <xf numFmtId="4" fontId="8" fillId="0" borderId="0" xfId="0" applyNumberFormat="1" applyFont="1" applyProtection="1">
      <protection locked="0"/>
    </xf>
    <xf numFmtId="0" fontId="8" fillId="0" borderId="0" xfId="0" applyFont="1" applyProtection="1">
      <protection locked="0"/>
    </xf>
    <xf numFmtId="4" fontId="8" fillId="2" borderId="0" xfId="0" applyNumberFormat="1" applyFont="1" applyFill="1" applyBorder="1" applyAlignment="1" applyProtection="1">
      <alignment horizontal="right"/>
      <protection hidden="1"/>
    </xf>
    <xf numFmtId="0" fontId="0" fillId="0" borderId="0" xfId="0" applyAlignment="1" applyProtection="1">
      <alignment wrapText="1"/>
      <protection locked="0"/>
    </xf>
    <xf numFmtId="0" fontId="8" fillId="0" borderId="0" xfId="0" applyFont="1" applyBorder="1" applyAlignment="1" applyProtection="1">
      <alignment horizontal="center"/>
      <protection locked="0"/>
    </xf>
    <xf numFmtId="166" fontId="8" fillId="0" borderId="0" xfId="0" applyNumberFormat="1" applyFont="1" applyProtection="1">
      <protection locked="0"/>
    </xf>
    <xf numFmtId="0" fontId="9" fillId="0" borderId="0" xfId="0" applyFont="1" applyProtection="1">
      <protection locked="0"/>
    </xf>
    <xf numFmtId="166" fontId="0" fillId="3" borderId="0" xfId="0" applyNumberFormat="1" applyFill="1" applyProtection="1">
      <protection locked="0"/>
    </xf>
    <xf numFmtId="166" fontId="9" fillId="3" borderId="0" xfId="0" applyNumberFormat="1" applyFont="1" applyFill="1" applyProtection="1">
      <protection locked="0"/>
    </xf>
    <xf numFmtId="166" fontId="7" fillId="3" borderId="0" xfId="0" applyNumberFormat="1" applyFont="1" applyFill="1" applyProtection="1">
      <protection locked="0"/>
    </xf>
    <xf numFmtId="166" fontId="0" fillId="4" borderId="0" xfId="0" applyNumberFormat="1" applyFill="1" applyProtection="1">
      <protection locked="0"/>
    </xf>
    <xf numFmtId="166" fontId="7" fillId="4" borderId="0" xfId="0" applyNumberFormat="1" applyFont="1" applyFill="1" applyProtection="1">
      <protection locked="0"/>
    </xf>
    <xf numFmtId="166" fontId="9" fillId="4" borderId="0" xfId="0" applyNumberFormat="1" applyFont="1" applyFill="1" applyProtection="1">
      <protection locked="0"/>
    </xf>
    <xf numFmtId="166" fontId="0" fillId="4" borderId="0" xfId="0" applyNumberFormat="1" applyFill="1" applyBorder="1" applyAlignment="1" applyProtection="1">
      <alignment horizontal="center"/>
      <protection locked="0"/>
    </xf>
    <xf numFmtId="166" fontId="0" fillId="4" borderId="0" xfId="0" applyNumberFormat="1" applyFont="1" applyFill="1" applyBorder="1" applyAlignment="1" applyProtection="1">
      <alignment horizontal="center"/>
      <protection locked="0"/>
    </xf>
    <xf numFmtId="166" fontId="0" fillId="4" borderId="0" xfId="0" applyNumberFormat="1" applyFill="1" applyAlignment="1" applyProtection="1">
      <alignment wrapText="1"/>
      <protection locked="0"/>
    </xf>
    <xf numFmtId="166" fontId="0" fillId="3" borderId="0" xfId="0" applyNumberFormat="1" applyFill="1" applyAlignment="1" applyProtection="1">
      <alignment wrapText="1"/>
      <protection locked="0"/>
    </xf>
    <xf numFmtId="166" fontId="0" fillId="4" borderId="0" xfId="0" applyNumberFormat="1" applyFont="1" applyFill="1" applyProtection="1">
      <protection locked="0"/>
    </xf>
    <xf numFmtId="166" fontId="0" fillId="3" borderId="0" xfId="0" applyNumberFormat="1" applyFont="1" applyFill="1" applyProtection="1">
      <protection locked="0"/>
    </xf>
    <xf numFmtId="4" fontId="0" fillId="0" borderId="22" xfId="0" applyNumberFormat="1" applyFont="1" applyFill="1" applyBorder="1" applyAlignment="1" applyProtection="1">
      <protection hidden="1"/>
    </xf>
    <xf numFmtId="4" fontId="0" fillId="0" borderId="22" xfId="0" applyNumberFormat="1" applyFont="1" applyFill="1" applyBorder="1" applyAlignment="1" applyProtection="1">
      <alignment wrapText="1"/>
      <protection hidden="1"/>
    </xf>
    <xf numFmtId="0" fontId="1" fillId="0" borderId="3" xfId="0" applyFont="1" applyBorder="1" applyAlignment="1" applyProtection="1">
      <alignment vertical="center" wrapText="1"/>
      <protection hidden="1"/>
    </xf>
    <xf numFmtId="0" fontId="1" fillId="0" borderId="4" xfId="0" applyFont="1" applyBorder="1" applyAlignment="1" applyProtection="1">
      <alignment vertical="center"/>
      <protection hidden="1"/>
    </xf>
    <xf numFmtId="0" fontId="1" fillId="0" borderId="5" xfId="0" applyFont="1" applyBorder="1" applyAlignment="1" applyProtection="1">
      <alignment vertical="center"/>
      <protection hidden="1"/>
    </xf>
    <xf numFmtId="0" fontId="0" fillId="0" borderId="3" xfId="0" applyFont="1" applyBorder="1" applyAlignment="1" applyProtection="1">
      <alignment horizontal="center" vertical="center"/>
      <protection hidden="1"/>
    </xf>
    <xf numFmtId="0" fontId="0" fillId="0" borderId="4" xfId="0" applyFont="1" applyBorder="1" applyAlignment="1" applyProtection="1">
      <alignment horizontal="center" vertical="center"/>
      <protection hidden="1"/>
    </xf>
    <xf numFmtId="0" fontId="0" fillId="0" borderId="5" xfId="0" applyFont="1" applyBorder="1" applyAlignment="1" applyProtection="1">
      <alignment horizontal="center" vertical="center"/>
      <protection hidden="1"/>
    </xf>
    <xf numFmtId="0" fontId="1" fillId="0" borderId="3" xfId="0" applyFont="1" applyBorder="1" applyAlignment="1" applyProtection="1">
      <alignment vertical="center"/>
      <protection hidden="1"/>
    </xf>
    <xf numFmtId="0" fontId="1" fillId="0" borderId="4" xfId="0" applyFont="1" applyBorder="1" applyAlignment="1" applyProtection="1">
      <protection hidden="1"/>
    </xf>
    <xf numFmtId="0" fontId="1" fillId="0" borderId="5" xfId="0" applyFont="1" applyBorder="1" applyAlignment="1" applyProtection="1">
      <protection hidden="1"/>
    </xf>
    <xf numFmtId="0" fontId="1" fillId="0" borderId="10" xfId="0" applyFont="1" applyBorder="1" applyAlignment="1" applyProtection="1">
      <alignment vertical="center"/>
      <protection hidden="1"/>
    </xf>
    <xf numFmtId="0" fontId="0" fillId="0" borderId="11" xfId="0" applyBorder="1" applyAlignment="1" applyProtection="1">
      <protection hidden="1"/>
    </xf>
    <xf numFmtId="0" fontId="0" fillId="0" borderId="12" xfId="0" applyBorder="1" applyAlignment="1" applyProtection="1">
      <protection hidden="1"/>
    </xf>
    <xf numFmtId="0" fontId="1" fillId="0" borderId="18" xfId="0" applyFont="1" applyBorder="1" applyAlignment="1" applyProtection="1">
      <alignment vertical="center"/>
      <protection hidden="1"/>
    </xf>
    <xf numFmtId="0" fontId="0" fillId="0" borderId="19" xfId="0" applyBorder="1" applyAlignment="1" applyProtection="1">
      <protection hidden="1"/>
    </xf>
    <xf numFmtId="0" fontId="0" fillId="0" borderId="20" xfId="0" applyBorder="1" applyAlignment="1" applyProtection="1">
      <protection hidden="1"/>
    </xf>
    <xf numFmtId="0" fontId="2" fillId="0" borderId="18" xfId="0" applyFont="1" applyBorder="1" applyAlignment="1" applyProtection="1">
      <alignment wrapText="1"/>
      <protection locked="0"/>
    </xf>
    <xf numFmtId="0" fontId="0" fillId="0" borderId="19" xfId="0" applyBorder="1" applyAlignment="1" applyProtection="1">
      <protection locked="0"/>
    </xf>
    <xf numFmtId="0" fontId="0" fillId="0" borderId="20" xfId="0" applyBorder="1" applyAlignment="1" applyProtection="1">
      <protection locked="0"/>
    </xf>
    <xf numFmtId="0" fontId="2" fillId="0" borderId="50" xfId="0" applyFont="1" applyBorder="1" applyAlignment="1" applyProtection="1">
      <alignment wrapText="1"/>
      <protection locked="0"/>
    </xf>
    <xf numFmtId="0" fontId="0" fillId="0" borderId="51" xfId="0" applyBorder="1" applyAlignment="1" applyProtection="1">
      <protection locked="0"/>
    </xf>
    <xf numFmtId="0" fontId="0" fillId="0" borderId="52" xfId="0" applyBorder="1" applyAlignment="1" applyProtection="1">
      <protection locked="0"/>
    </xf>
    <xf numFmtId="0" fontId="1" fillId="0" borderId="35" xfId="0" applyFont="1" applyBorder="1" applyAlignment="1" applyProtection="1">
      <alignment vertical="center"/>
      <protection hidden="1"/>
    </xf>
    <xf numFmtId="0" fontId="0" fillId="0" borderId="7" xfId="0" applyBorder="1" applyAlignment="1" applyProtection="1">
      <alignment vertical="center"/>
      <protection hidden="1"/>
    </xf>
    <xf numFmtId="0" fontId="0" fillId="0" borderId="8" xfId="0" applyBorder="1" applyAlignment="1" applyProtection="1">
      <alignment vertical="center"/>
      <protection hidden="1"/>
    </xf>
    <xf numFmtId="0" fontId="1" fillId="0" borderId="35" xfId="0" applyFont="1" applyFill="1" applyBorder="1" applyAlignment="1" applyProtection="1">
      <alignment vertical="center"/>
      <protection hidden="1"/>
    </xf>
    <xf numFmtId="0" fontId="0" fillId="0" borderId="7" xfId="0" applyFill="1" applyBorder="1" applyAlignment="1" applyProtection="1">
      <protection hidden="1"/>
    </xf>
    <xf numFmtId="0" fontId="0" fillId="0" borderId="8" xfId="0" applyFill="1" applyBorder="1" applyAlignment="1" applyProtection="1">
      <protection hidden="1"/>
    </xf>
    <xf numFmtId="0" fontId="0" fillId="0" borderId="10" xfId="0" applyBorder="1" applyAlignment="1" applyProtection="1">
      <alignment wrapText="1"/>
      <protection hidden="1"/>
    </xf>
    <xf numFmtId="0" fontId="0" fillId="0" borderId="11" xfId="0" applyBorder="1" applyAlignment="1" applyProtection="1">
      <alignment wrapText="1"/>
      <protection hidden="1"/>
    </xf>
    <xf numFmtId="0" fontId="0" fillId="0" borderId="12" xfId="0" applyBorder="1" applyAlignment="1" applyProtection="1">
      <alignment wrapText="1"/>
      <protection hidden="1"/>
    </xf>
    <xf numFmtId="0" fontId="0" fillId="0" borderId="18" xfId="0" applyFill="1" applyBorder="1" applyAlignment="1" applyProtection="1">
      <protection hidden="1"/>
    </xf>
    <xf numFmtId="0" fontId="0" fillId="0" borderId="19" xfId="0" applyFill="1" applyBorder="1" applyAlignment="1" applyProtection="1">
      <protection hidden="1"/>
    </xf>
    <xf numFmtId="0" fontId="0" fillId="0" borderId="20" xfId="0" applyFill="1" applyBorder="1" applyAlignment="1" applyProtection="1">
      <protection hidden="1"/>
    </xf>
    <xf numFmtId="0" fontId="0" fillId="0" borderId="18" xfId="0" applyFont="1" applyFill="1" applyBorder="1" applyAlignment="1" applyProtection="1">
      <alignment wrapText="1"/>
      <protection hidden="1"/>
    </xf>
    <xf numFmtId="0" fontId="0" fillId="0" borderId="19" xfId="0" applyFont="1" applyFill="1" applyBorder="1" applyAlignment="1" applyProtection="1">
      <protection hidden="1"/>
    </xf>
    <xf numFmtId="0" fontId="0" fillId="0" borderId="20" xfId="0" applyFont="1" applyFill="1" applyBorder="1" applyAlignment="1" applyProtection="1">
      <protection hidden="1"/>
    </xf>
    <xf numFmtId="0" fontId="0" fillId="0" borderId="19" xfId="0" applyFont="1" applyFill="1" applyBorder="1" applyAlignment="1" applyProtection="1">
      <alignment wrapText="1"/>
      <protection hidden="1"/>
    </xf>
    <xf numFmtId="0" fontId="0" fillId="0" borderId="20" xfId="0" applyFont="1" applyFill="1" applyBorder="1" applyAlignment="1" applyProtection="1">
      <alignment wrapText="1"/>
      <protection hidden="1"/>
    </xf>
    <xf numFmtId="0" fontId="0" fillId="0" borderId="18" xfId="0" applyFill="1" applyBorder="1" applyAlignment="1" applyProtection="1">
      <alignment wrapText="1"/>
      <protection hidden="1"/>
    </xf>
    <xf numFmtId="0" fontId="0" fillId="0" borderId="19" xfId="0" applyFill="1" applyBorder="1" applyAlignment="1" applyProtection="1">
      <alignment wrapText="1"/>
      <protection hidden="1"/>
    </xf>
    <xf numFmtId="0" fontId="0" fillId="0" borderId="20" xfId="0" applyFill="1" applyBorder="1" applyAlignment="1" applyProtection="1">
      <alignment wrapText="1"/>
      <protection hidden="1"/>
    </xf>
    <xf numFmtId="0" fontId="0" fillId="0" borderId="26" xfId="0" applyFill="1" applyBorder="1" applyAlignment="1" applyProtection="1">
      <alignment wrapText="1"/>
      <protection hidden="1"/>
    </xf>
    <xf numFmtId="0" fontId="0" fillId="0" borderId="27" xfId="0" applyFill="1" applyBorder="1" applyAlignment="1" applyProtection="1">
      <protection hidden="1"/>
    </xf>
    <xf numFmtId="0" fontId="0" fillId="0" borderId="28" xfId="0" applyFill="1" applyBorder="1" applyAlignment="1" applyProtection="1">
      <protection hidden="1"/>
    </xf>
    <xf numFmtId="0" fontId="0" fillId="0" borderId="22" xfId="0" applyFill="1" applyBorder="1" applyAlignment="1" applyProtection="1">
      <protection hidden="1"/>
    </xf>
    <xf numFmtId="0" fontId="0" fillId="0" borderId="37" xfId="0" applyFill="1" applyBorder="1" applyAlignment="1"/>
    <xf numFmtId="0" fontId="0" fillId="0" borderId="46" xfId="0" applyFill="1" applyBorder="1" applyAlignment="1"/>
    <xf numFmtId="0" fontId="0" fillId="0" borderId="18" xfId="0" applyBorder="1" applyAlignment="1" applyProtection="1">
      <protection hidden="1"/>
    </xf>
    <xf numFmtId="0" fontId="0" fillId="0" borderId="10" xfId="0" applyFill="1" applyBorder="1" applyAlignment="1" applyProtection="1">
      <protection hidden="1"/>
    </xf>
    <xf numFmtId="0" fontId="0" fillId="0" borderId="11" xfId="0" applyFill="1" applyBorder="1" applyAlignment="1" applyProtection="1">
      <protection hidden="1"/>
    </xf>
    <xf numFmtId="0" fontId="0" fillId="0" borderId="12" xfId="0" applyFill="1" applyBorder="1" applyAlignment="1" applyProtection="1">
      <protection hidden="1"/>
    </xf>
    <xf numFmtId="0" fontId="0" fillId="0" borderId="26" xfId="0" applyBorder="1" applyAlignment="1" applyProtection="1">
      <alignment wrapText="1"/>
      <protection hidden="1"/>
    </xf>
    <xf numFmtId="0" fontId="0" fillId="0" borderId="27" xfId="0" applyBorder="1" applyAlignment="1" applyProtection="1">
      <alignment wrapText="1"/>
      <protection hidden="1"/>
    </xf>
    <xf numFmtId="0" fontId="0" fillId="0" borderId="28" xfId="0" applyBorder="1" applyAlignment="1" applyProtection="1">
      <alignment wrapText="1"/>
      <protection hidden="1"/>
    </xf>
    <xf numFmtId="0" fontId="0" fillId="0" borderId="43" xfId="0" applyBorder="1" applyAlignment="1" applyProtection="1">
      <alignment horizontal="center" vertical="center" wrapText="1"/>
      <protection hidden="1"/>
    </xf>
    <xf numFmtId="0" fontId="0" fillId="0" borderId="46" xfId="0" applyBorder="1" applyAlignment="1" applyProtection="1">
      <alignment horizontal="center" vertical="center" wrapText="1"/>
      <protection hidden="1"/>
    </xf>
    <xf numFmtId="0" fontId="0" fillId="0" borderId="47" xfId="0" applyBorder="1" applyAlignment="1" applyProtection="1">
      <alignment horizontal="center" vertical="center" wrapText="1"/>
      <protection hidden="1"/>
    </xf>
    <xf numFmtId="0" fontId="0" fillId="0" borderId="10" xfId="0" applyBorder="1" applyAlignment="1" applyProtection="1">
      <alignment horizontal="center" vertical="center" wrapText="1"/>
      <protection hidden="1"/>
    </xf>
    <xf numFmtId="0" fontId="0" fillId="0" borderId="12" xfId="0" applyBorder="1" applyAlignment="1" applyProtection="1">
      <alignment horizontal="center" vertical="center" wrapText="1"/>
      <protection hidden="1"/>
    </xf>
    <xf numFmtId="0" fontId="0" fillId="0" borderId="14" xfId="0" applyBorder="1" applyAlignment="1" applyProtection="1">
      <alignment horizontal="center" vertical="center" wrapText="1"/>
      <protection hidden="1"/>
    </xf>
    <xf numFmtId="0" fontId="0" fillId="0" borderId="13" xfId="0" applyBorder="1" applyAlignment="1" applyProtection="1">
      <alignment horizontal="center" vertical="center" wrapText="1"/>
      <protection hidden="1"/>
    </xf>
    <xf numFmtId="0" fontId="0" fillId="0" borderId="29" xfId="0" applyBorder="1" applyAlignment="1" applyProtection="1">
      <alignment horizontal="center" vertical="center" wrapText="1"/>
      <protection hidden="1"/>
    </xf>
    <xf numFmtId="0" fontId="0" fillId="0" borderId="23" xfId="0" applyBorder="1" applyAlignment="1" applyProtection="1">
      <alignment horizontal="center" vertical="center" wrapText="1"/>
      <protection hidden="1"/>
    </xf>
    <xf numFmtId="0" fontId="0" fillId="0" borderId="0" xfId="0" applyBorder="1" applyAlignment="1" applyProtection="1">
      <alignment horizontal="center" vertical="center" wrapText="1"/>
      <protection hidden="1"/>
    </xf>
    <xf numFmtId="0" fontId="0" fillId="0" borderId="44" xfId="0" applyBorder="1" applyAlignment="1" applyProtection="1">
      <protection hidden="1"/>
    </xf>
    <xf numFmtId="0" fontId="0" fillId="0" borderId="45" xfId="0" applyBorder="1" applyAlignment="1" applyProtection="1">
      <alignment horizontal="center" vertical="center" wrapText="1"/>
      <protection hidden="1"/>
    </xf>
    <xf numFmtId="0" fontId="0" fillId="0" borderId="28" xfId="0" applyBorder="1" applyAlignment="1" applyProtection="1">
      <alignment horizontal="center" vertical="center" wrapText="1"/>
      <protection hidden="1"/>
    </xf>
    <xf numFmtId="0" fontId="1" fillId="0" borderId="35" xfId="0" applyFont="1" applyBorder="1" applyAlignment="1" applyProtection="1">
      <alignment wrapText="1"/>
      <protection locked="0"/>
    </xf>
    <xf numFmtId="0" fontId="1" fillId="0" borderId="7" xfId="0" applyFont="1" applyBorder="1" applyAlignment="1" applyProtection="1">
      <alignment wrapText="1"/>
      <protection locked="0"/>
    </xf>
    <xf numFmtId="0" fontId="1" fillId="0" borderId="8" xfId="0" applyFont="1" applyBorder="1" applyAlignment="1" applyProtection="1">
      <protection locked="0"/>
    </xf>
    <xf numFmtId="0" fontId="0" fillId="0" borderId="38" xfId="0" applyBorder="1" applyAlignment="1" applyProtection="1">
      <alignment vertical="center" wrapText="1"/>
      <protection locked="0"/>
    </xf>
    <xf numFmtId="0" fontId="0" fillId="0" borderId="38" xfId="0" applyBorder="1" applyAlignment="1" applyProtection="1">
      <alignment vertical="center"/>
      <protection locked="0"/>
    </xf>
    <xf numFmtId="0" fontId="0" fillId="0" borderId="35" xfId="0" applyBorder="1" applyAlignment="1" applyProtection="1">
      <alignment horizontal="center" vertical="center" wrapText="1"/>
      <protection hidden="1"/>
    </xf>
    <xf numFmtId="0" fontId="0" fillId="0" borderId="7" xfId="0" applyBorder="1" applyAlignment="1" applyProtection="1">
      <alignment horizontal="center" vertical="center" wrapText="1"/>
      <protection hidden="1"/>
    </xf>
    <xf numFmtId="0" fontId="0" fillId="0" borderId="8" xfId="0" applyBorder="1" applyAlignment="1" applyProtection="1">
      <alignment horizontal="center" vertical="center" wrapText="1"/>
      <protection hidden="1"/>
    </xf>
    <xf numFmtId="0" fontId="0" fillId="0" borderId="8" xfId="0" applyBorder="1" applyAlignment="1" applyProtection="1">
      <protection hidden="1"/>
    </xf>
    <xf numFmtId="0" fontId="1" fillId="0" borderId="35" xfId="0" applyFont="1" applyBorder="1" applyAlignment="1" applyProtection="1">
      <alignment horizontal="center" vertical="center"/>
      <protection hidden="1"/>
    </xf>
    <xf numFmtId="0" fontId="1" fillId="0" borderId="7" xfId="0" applyFont="1" applyBorder="1" applyAlignment="1" applyProtection="1">
      <alignment horizontal="center" vertical="center"/>
      <protection hidden="1"/>
    </xf>
    <xf numFmtId="0" fontId="1" fillId="0" borderId="8" xfId="0" applyFont="1" applyBorder="1" applyAlignment="1" applyProtection="1">
      <alignment horizontal="center" vertical="center"/>
      <protection hidden="1"/>
    </xf>
    <xf numFmtId="0" fontId="0" fillId="0" borderId="26" xfId="0" applyBorder="1" applyAlignment="1" applyProtection="1">
      <protection hidden="1"/>
    </xf>
    <xf numFmtId="0" fontId="0" fillId="0" borderId="27" xfId="0" applyBorder="1" applyAlignment="1" applyProtection="1">
      <protection hidden="1"/>
    </xf>
    <xf numFmtId="0" fontId="0" fillId="0" borderId="28" xfId="0" applyBorder="1" applyAlignment="1" applyProtection="1">
      <protection hidden="1"/>
    </xf>
    <xf numFmtId="49" fontId="0" fillId="0" borderId="10" xfId="0" applyNumberFormat="1" applyBorder="1" applyAlignment="1" applyProtection="1">
      <alignment horizontal="left"/>
      <protection locked="0"/>
    </xf>
    <xf numFmtId="49" fontId="0" fillId="0" borderId="11" xfId="0" applyNumberFormat="1" applyBorder="1" applyAlignment="1" applyProtection="1">
      <alignment horizontal="left"/>
      <protection locked="0"/>
    </xf>
    <xf numFmtId="49" fontId="0" fillId="0" borderId="12" xfId="0" applyNumberFormat="1" applyBorder="1" applyAlignment="1" applyProtection="1">
      <alignment horizontal="left"/>
      <protection locked="0"/>
    </xf>
    <xf numFmtId="49" fontId="0" fillId="0" borderId="18" xfId="0" applyNumberFormat="1" applyBorder="1" applyAlignment="1" applyProtection="1">
      <alignment horizontal="left"/>
      <protection locked="0"/>
    </xf>
    <xf numFmtId="49" fontId="0" fillId="0" borderId="19" xfId="0" applyNumberFormat="1" applyBorder="1" applyAlignment="1" applyProtection="1">
      <alignment horizontal="left"/>
      <protection locked="0"/>
    </xf>
    <xf numFmtId="49" fontId="0" fillId="0" borderId="20" xfId="0" applyNumberFormat="1" applyBorder="1" applyAlignment="1" applyProtection="1">
      <alignment horizontal="left"/>
      <protection locked="0"/>
    </xf>
    <xf numFmtId="49" fontId="0" fillId="0" borderId="26" xfId="0" applyNumberFormat="1" applyBorder="1" applyAlignment="1" applyProtection="1">
      <alignment horizontal="left"/>
      <protection locked="0"/>
    </xf>
    <xf numFmtId="49" fontId="0" fillId="0" borderId="27" xfId="0" applyNumberFormat="1" applyBorder="1" applyAlignment="1" applyProtection="1">
      <alignment horizontal="left"/>
      <protection locked="0"/>
    </xf>
    <xf numFmtId="49" fontId="0" fillId="0" borderId="28" xfId="0" applyNumberFormat="1" applyBorder="1" applyAlignment="1" applyProtection="1">
      <alignment horizontal="left"/>
      <protection locked="0"/>
    </xf>
    <xf numFmtId="0" fontId="1" fillId="0" borderId="23" xfId="0" applyFont="1" applyBorder="1" applyAlignment="1" applyProtection="1">
      <alignment horizontal="center" vertical="center"/>
      <protection hidden="1"/>
    </xf>
    <xf numFmtId="0" fontId="1" fillId="0" borderId="0" xfId="0" applyFont="1" applyBorder="1" applyAlignment="1" applyProtection="1">
      <protection hidden="1"/>
    </xf>
    <xf numFmtId="0" fontId="1" fillId="0" borderId="25" xfId="0" applyFont="1" applyBorder="1" applyAlignment="1" applyProtection="1">
      <protection hidden="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9</xdr:col>
      <xdr:colOff>128866</xdr:colOff>
      <xdr:row>2</xdr:row>
      <xdr:rowOff>185645</xdr:rowOff>
    </xdr:from>
    <xdr:to>
      <xdr:col>10</xdr:col>
      <xdr:colOff>774700</xdr:colOff>
      <xdr:row>6</xdr:row>
      <xdr:rowOff>132790</xdr:rowOff>
    </xdr:to>
    <xdr:pic>
      <xdr:nvPicPr>
        <xdr:cNvPr id="2" name="Grafik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911291" y="566645"/>
          <a:ext cx="1626909" cy="70914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935179</xdr:colOff>
      <xdr:row>3</xdr:row>
      <xdr:rowOff>25400</xdr:rowOff>
    </xdr:from>
    <xdr:to>
      <xdr:col>12</xdr:col>
      <xdr:colOff>1907380</xdr:colOff>
      <xdr:row>6</xdr:row>
      <xdr:rowOff>123314</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13698679" y="596900"/>
          <a:ext cx="3220101" cy="669414"/>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7</xdr:col>
          <xdr:colOff>975360</xdr:colOff>
          <xdr:row>9</xdr:row>
          <xdr:rowOff>0</xdr:rowOff>
        </xdr:from>
        <xdr:to>
          <xdr:col>10</xdr:col>
          <xdr:colOff>525780</xdr:colOff>
          <xdr:row>11</xdr:row>
          <xdr:rowOff>152400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36576" rIns="0" bIns="36576" anchor="ctr" upright="1"/>
            <a:lstStyle/>
            <a:p>
              <a:pPr algn="l" rtl="0">
                <a:defRPr sz="1000"/>
              </a:pPr>
              <a:r>
                <a:rPr lang="pl-PL" sz="800" b="0" i="0" u="none" strike="noStrike" baseline="0">
                  <a:solidFill>
                    <a:srgbClr val="000000"/>
                  </a:solidFill>
                  <a:latin typeface="Tahoma"/>
                  <a:ea typeface="Tahoma"/>
                  <a:cs typeface="Tahoma"/>
                </a:rPr>
                <a:t>MwSt. enthalten / Koszty zawierają VAT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998220</xdr:colOff>
          <xdr:row>9</xdr:row>
          <xdr:rowOff>7620</xdr:rowOff>
        </xdr:from>
        <xdr:to>
          <xdr:col>7</xdr:col>
          <xdr:colOff>723900</xdr:colOff>
          <xdr:row>11</xdr:row>
          <xdr:rowOff>152400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36576" rIns="0" bIns="36576" anchor="ctr" upright="1"/>
            <a:lstStyle/>
            <a:p>
              <a:pPr algn="l" rtl="0">
                <a:defRPr sz="1000"/>
              </a:pPr>
              <a:r>
                <a:rPr lang="pl-PL" sz="800" b="0" i="0" u="none" strike="noStrike" baseline="0">
                  <a:solidFill>
                    <a:srgbClr val="000000"/>
                  </a:solidFill>
                  <a:latin typeface="Tahoma"/>
                  <a:ea typeface="Tahoma"/>
                  <a:cs typeface="Tahoma"/>
                </a:rPr>
                <a:t>MwSt. nicht enthalten / Koszty nie zawierają VAT</a:t>
              </a:r>
            </a:p>
          </xdr:txBody>
        </xdr:sp>
        <xdr:clientData/>
      </xdr:twoCellAnchor>
    </mc:Choice>
    <mc:Fallback/>
  </mc:AlternateContent>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1:R86"/>
  <sheetViews>
    <sheetView tabSelected="1" topLeftCell="A33" zoomScale="60" zoomScaleNormal="60" workbookViewId="0">
      <selection activeCell="L35" sqref="L35"/>
    </sheetView>
  </sheetViews>
  <sheetFormatPr defaultColWidth="11.41796875" defaultRowHeight="14.4" x14ac:dyDescent="0.55000000000000004"/>
  <cols>
    <col min="1" max="1" width="20.1015625" style="1" customWidth="1"/>
    <col min="2" max="2" width="21.5234375" style="1" customWidth="1"/>
    <col min="3" max="3" width="45.1015625" style="1" customWidth="1"/>
    <col min="4" max="4" width="15.3125" style="160" customWidth="1"/>
    <col min="5" max="5" width="15.1015625" style="1" customWidth="1"/>
    <col min="6" max="6" width="15.3125" style="1" customWidth="1"/>
    <col min="7" max="10" width="14.68359375" style="1" customWidth="1"/>
    <col min="11" max="11" width="17.41796875" style="1" customWidth="1"/>
    <col min="12" max="12" width="16.41796875" style="1" customWidth="1"/>
    <col min="13" max="13" width="87.83984375" style="144" customWidth="1"/>
    <col min="14" max="14" width="14.89453125" style="1" customWidth="1"/>
    <col min="15" max="15" width="19.15625" style="184" customWidth="1"/>
    <col min="16" max="16" width="17.05078125" style="193" customWidth="1"/>
    <col min="17" max="17" width="15.05078125" style="190" customWidth="1"/>
    <col min="18" max="18" width="29.15625" style="1" customWidth="1"/>
    <col min="19" max="16384" width="11.41796875" style="1"/>
  </cols>
  <sheetData>
    <row r="1" spans="1:17" x14ac:dyDescent="0.55000000000000004">
      <c r="A1" s="1" t="s">
        <v>0</v>
      </c>
    </row>
    <row r="2" spans="1:17" x14ac:dyDescent="0.55000000000000004">
      <c r="A2" s="1" t="s">
        <v>1</v>
      </c>
    </row>
    <row r="4" spans="1:17" x14ac:dyDescent="0.55000000000000004">
      <c r="A4" s="123" t="s">
        <v>83</v>
      </c>
    </row>
    <row r="5" spans="1:17" x14ac:dyDescent="0.55000000000000004">
      <c r="A5" s="123" t="s">
        <v>2</v>
      </c>
    </row>
    <row r="6" spans="1:17" x14ac:dyDescent="0.55000000000000004">
      <c r="A6" s="1" t="s">
        <v>3</v>
      </c>
    </row>
    <row r="9" spans="1:17" x14ac:dyDescent="0.55000000000000004">
      <c r="A9" s="1" t="s">
        <v>4</v>
      </c>
      <c r="C9" s="2">
        <v>85029050</v>
      </c>
      <c r="D9" s="161"/>
    </row>
    <row r="10" spans="1:17" x14ac:dyDescent="0.55000000000000004">
      <c r="A10" s="1" t="s">
        <v>5</v>
      </c>
      <c r="B10" s="3"/>
      <c r="C10" s="4" t="s">
        <v>84</v>
      </c>
      <c r="D10" s="161"/>
    </row>
    <row r="11" spans="1:17" x14ac:dyDescent="0.55000000000000004">
      <c r="A11" s="1" t="s">
        <v>6</v>
      </c>
      <c r="B11" s="3"/>
      <c r="C11" s="4" t="s">
        <v>85</v>
      </c>
      <c r="D11" s="161"/>
      <c r="F11" s="21"/>
      <c r="G11" s="21"/>
    </row>
    <row r="12" spans="1:17" x14ac:dyDescent="0.55000000000000004">
      <c r="B12" s="3"/>
      <c r="C12" s="139"/>
      <c r="D12" s="162"/>
    </row>
    <row r="13" spans="1:17" x14ac:dyDescent="0.55000000000000004">
      <c r="F13" s="5"/>
    </row>
    <row r="14" spans="1:17" x14ac:dyDescent="0.55000000000000004">
      <c r="A14" s="123" t="s">
        <v>7</v>
      </c>
    </row>
    <row r="15" spans="1:17" ht="14.7" thickBot="1" x14ac:dyDescent="0.6"/>
    <row r="16" spans="1:17" ht="80.25" customHeight="1" thickBot="1" x14ac:dyDescent="0.6">
      <c r="A16" s="207" t="s">
        <v>8</v>
      </c>
      <c r="B16" s="208"/>
      <c r="C16" s="209"/>
      <c r="D16" s="114" t="s">
        <v>9</v>
      </c>
      <c r="E16" s="115" t="s">
        <v>10</v>
      </c>
      <c r="F16" s="116" t="s">
        <v>11</v>
      </c>
      <c r="G16" s="111">
        <v>2019</v>
      </c>
      <c r="H16" s="112">
        <v>2020</v>
      </c>
      <c r="I16" s="112">
        <v>2021</v>
      </c>
      <c r="J16" s="113">
        <v>2022</v>
      </c>
      <c r="K16" s="124" t="s">
        <v>12</v>
      </c>
      <c r="L16" s="125" t="s">
        <v>13</v>
      </c>
      <c r="M16" s="126" t="s">
        <v>14</v>
      </c>
      <c r="N16" s="6" t="s">
        <v>15</v>
      </c>
      <c r="P16" s="194" t="s">
        <v>98</v>
      </c>
      <c r="Q16" s="192" t="s">
        <v>99</v>
      </c>
    </row>
    <row r="17" spans="1:18" ht="19.5" customHeight="1" thickBot="1" x14ac:dyDescent="0.6">
      <c r="A17" s="210" t="s">
        <v>16</v>
      </c>
      <c r="B17" s="211"/>
      <c r="C17" s="212"/>
      <c r="D17" s="42">
        <f>IF(D18=0,D19,D18)</f>
        <v>21605.22</v>
      </c>
      <c r="E17" s="42">
        <f>IF(D18=0,E19,0)</f>
        <v>0</v>
      </c>
      <c r="F17" s="44">
        <f>D17+E17</f>
        <v>21605.22</v>
      </c>
      <c r="G17" s="9">
        <v>5401.31</v>
      </c>
      <c r="H17" s="9">
        <v>7201.74</v>
      </c>
      <c r="I17" s="9">
        <v>7201.74</v>
      </c>
      <c r="J17" s="9">
        <v>1800.43</v>
      </c>
      <c r="K17" s="63"/>
      <c r="L17" s="9">
        <v>0</v>
      </c>
      <c r="M17" s="76"/>
      <c r="N17" s="11">
        <f>G17+H17+I17+J17</f>
        <v>21605.22</v>
      </c>
    </row>
    <row r="18" spans="1:18" ht="72" x14ac:dyDescent="0.55000000000000004">
      <c r="A18" s="213" t="s">
        <v>17</v>
      </c>
      <c r="B18" s="214"/>
      <c r="C18" s="215"/>
      <c r="D18" s="130">
        <v>21605.22</v>
      </c>
      <c r="E18" s="43"/>
      <c r="F18" s="45">
        <f>D18</f>
        <v>21605.22</v>
      </c>
      <c r="G18" s="61"/>
      <c r="H18" s="62"/>
      <c r="I18" s="62"/>
      <c r="J18" s="64"/>
      <c r="K18" s="63"/>
      <c r="L18" s="61"/>
      <c r="M18" s="145"/>
      <c r="N18" s="11">
        <f>(D31+D32+D45-D52)*0.2</f>
        <v>21605.215999999993</v>
      </c>
      <c r="O18" s="183">
        <f>N18*4.3</f>
        <v>92902.428799999965</v>
      </c>
      <c r="P18" s="193">
        <f>O18/3*2</f>
        <v>61934.952533333308</v>
      </c>
      <c r="R18" s="186" t="s">
        <v>100</v>
      </c>
    </row>
    <row r="19" spans="1:18" ht="43.2" x14ac:dyDescent="0.55000000000000004">
      <c r="A19" s="216" t="s">
        <v>18</v>
      </c>
      <c r="B19" s="217"/>
      <c r="C19" s="218"/>
      <c r="D19" s="140">
        <f>SUM(D20:D29)</f>
        <v>0</v>
      </c>
      <c r="E19" s="141">
        <f>SUM(E20:E29)</f>
        <v>0</v>
      </c>
      <c r="F19" s="46">
        <f>SUM(F20:F29)</f>
        <v>0</v>
      </c>
      <c r="G19" s="65"/>
      <c r="H19" s="66"/>
      <c r="I19" s="66"/>
      <c r="J19" s="68"/>
      <c r="K19" s="67"/>
      <c r="L19" s="65"/>
      <c r="M19" s="146"/>
      <c r="N19" s="11"/>
      <c r="Q19" s="190">
        <f>(O18-P18)</f>
        <v>30967.476266666657</v>
      </c>
      <c r="R19" s="186" t="s">
        <v>101</v>
      </c>
    </row>
    <row r="20" spans="1:18" x14ac:dyDescent="0.55000000000000004">
      <c r="A20" s="219" t="s">
        <v>19</v>
      </c>
      <c r="B20" s="220"/>
      <c r="C20" s="221"/>
      <c r="D20" s="131">
        <v>0</v>
      </c>
      <c r="E20" s="136">
        <v>0</v>
      </c>
      <c r="F20" s="47">
        <f>D20+E20</f>
        <v>0</v>
      </c>
      <c r="G20" s="69"/>
      <c r="H20" s="70"/>
      <c r="I20" s="70"/>
      <c r="J20" s="72"/>
      <c r="K20" s="71"/>
      <c r="L20" s="69"/>
      <c r="M20" s="146"/>
      <c r="N20" s="11"/>
      <c r="P20" s="195">
        <f>P18/36</f>
        <v>1720.4153481481474</v>
      </c>
      <c r="Q20" s="191">
        <f>Q19/36</f>
        <v>860.20767407407379</v>
      </c>
      <c r="R20" s="189" t="s">
        <v>103</v>
      </c>
    </row>
    <row r="21" spans="1:18" ht="19.5" customHeight="1" x14ac:dyDescent="0.55000000000000004">
      <c r="A21" s="219" t="s">
        <v>20</v>
      </c>
      <c r="B21" s="220"/>
      <c r="C21" s="221"/>
      <c r="D21" s="131">
        <v>0</v>
      </c>
      <c r="E21" s="136">
        <v>0</v>
      </c>
      <c r="F21" s="47">
        <f t="shared" ref="F21:F23" si="0">D21+E21</f>
        <v>0</v>
      </c>
      <c r="G21" s="69"/>
      <c r="H21" s="70"/>
      <c r="I21" s="70"/>
      <c r="J21" s="72"/>
      <c r="K21" s="71"/>
      <c r="L21" s="69"/>
      <c r="M21" s="146"/>
      <c r="N21" s="11"/>
    </row>
    <row r="22" spans="1:18" ht="19.5" customHeight="1" x14ac:dyDescent="0.55000000000000004">
      <c r="A22" s="219" t="s">
        <v>21</v>
      </c>
      <c r="B22" s="220"/>
      <c r="C22" s="221"/>
      <c r="D22" s="131">
        <v>0</v>
      </c>
      <c r="E22" s="136">
        <v>0</v>
      </c>
      <c r="F22" s="47">
        <f t="shared" si="0"/>
        <v>0</v>
      </c>
      <c r="G22" s="69"/>
      <c r="H22" s="70"/>
      <c r="I22" s="70"/>
      <c r="J22" s="72"/>
      <c r="K22" s="71"/>
      <c r="L22" s="69"/>
      <c r="M22" s="146"/>
      <c r="N22" s="11"/>
    </row>
    <row r="23" spans="1:18" ht="19.5" customHeight="1" x14ac:dyDescent="0.55000000000000004">
      <c r="A23" s="219" t="s">
        <v>22</v>
      </c>
      <c r="B23" s="220"/>
      <c r="C23" s="221"/>
      <c r="D23" s="131">
        <v>0</v>
      </c>
      <c r="E23" s="136">
        <v>0</v>
      </c>
      <c r="F23" s="47">
        <f t="shared" si="0"/>
        <v>0</v>
      </c>
      <c r="G23" s="69"/>
      <c r="H23" s="70"/>
      <c r="I23" s="70"/>
      <c r="J23" s="72"/>
      <c r="K23" s="71"/>
      <c r="L23" s="69"/>
      <c r="M23" s="146"/>
      <c r="N23" s="11"/>
    </row>
    <row r="24" spans="1:18" ht="19.5" customHeight="1" x14ac:dyDescent="0.55000000000000004">
      <c r="A24" s="222" t="s">
        <v>23</v>
      </c>
      <c r="B24" s="223"/>
      <c r="C24" s="224"/>
      <c r="D24" s="132">
        <v>0</v>
      </c>
      <c r="E24" s="136">
        <v>0</v>
      </c>
      <c r="F24" s="133">
        <f t="shared" ref="F24:F29" si="1">D24+E24</f>
        <v>0</v>
      </c>
      <c r="G24" s="69"/>
      <c r="H24" s="70"/>
      <c r="I24" s="70"/>
      <c r="J24" s="72"/>
      <c r="K24" s="71"/>
      <c r="L24" s="69"/>
      <c r="M24" s="147"/>
      <c r="N24" s="11"/>
    </row>
    <row r="25" spans="1:18" ht="19.5" customHeight="1" x14ac:dyDescent="0.55000000000000004">
      <c r="A25" s="222" t="s">
        <v>63</v>
      </c>
      <c r="B25" s="223"/>
      <c r="C25" s="224"/>
      <c r="D25" s="134">
        <v>0</v>
      </c>
      <c r="E25" s="136">
        <v>0</v>
      </c>
      <c r="F25" s="135">
        <f t="shared" si="1"/>
        <v>0</v>
      </c>
      <c r="G25" s="69"/>
      <c r="H25" s="70"/>
      <c r="I25" s="70"/>
      <c r="J25" s="72"/>
      <c r="K25" s="71"/>
      <c r="L25" s="69"/>
      <c r="M25" s="146"/>
      <c r="N25" s="11"/>
    </row>
    <row r="26" spans="1:18" ht="19.5" customHeight="1" x14ac:dyDescent="0.55000000000000004">
      <c r="A26" s="222" t="s">
        <v>64</v>
      </c>
      <c r="B26" s="223"/>
      <c r="C26" s="224"/>
      <c r="D26" s="134">
        <v>0</v>
      </c>
      <c r="E26" s="136">
        <v>0</v>
      </c>
      <c r="F26" s="135">
        <f t="shared" si="1"/>
        <v>0</v>
      </c>
      <c r="G26" s="69"/>
      <c r="H26" s="70"/>
      <c r="I26" s="70"/>
      <c r="J26" s="72"/>
      <c r="K26" s="71"/>
      <c r="L26" s="69"/>
      <c r="M26" s="146"/>
      <c r="N26" s="11"/>
    </row>
    <row r="27" spans="1:18" ht="19.5" customHeight="1" x14ac:dyDescent="0.55000000000000004">
      <c r="A27" s="222" t="s">
        <v>65</v>
      </c>
      <c r="B27" s="223"/>
      <c r="C27" s="224"/>
      <c r="D27" s="134">
        <v>0</v>
      </c>
      <c r="E27" s="136">
        <v>0</v>
      </c>
      <c r="F27" s="135">
        <f t="shared" si="1"/>
        <v>0</v>
      </c>
      <c r="G27" s="69"/>
      <c r="H27" s="70"/>
      <c r="I27" s="70"/>
      <c r="J27" s="72"/>
      <c r="K27" s="71"/>
      <c r="L27" s="69"/>
      <c r="M27" s="146"/>
      <c r="N27" s="11"/>
    </row>
    <row r="28" spans="1:18" ht="19.5" customHeight="1" x14ac:dyDescent="0.55000000000000004">
      <c r="A28" s="222" t="s">
        <v>66</v>
      </c>
      <c r="B28" s="223"/>
      <c r="C28" s="224"/>
      <c r="D28" s="134">
        <v>0</v>
      </c>
      <c r="E28" s="136">
        <v>0</v>
      </c>
      <c r="F28" s="135">
        <f t="shared" si="1"/>
        <v>0</v>
      </c>
      <c r="G28" s="69"/>
      <c r="H28" s="70"/>
      <c r="I28" s="70"/>
      <c r="J28" s="72"/>
      <c r="K28" s="71"/>
      <c r="L28" s="69"/>
      <c r="M28" s="146"/>
      <c r="N28" s="11"/>
    </row>
    <row r="29" spans="1:18" ht="19.5" customHeight="1" thickBot="1" x14ac:dyDescent="0.6">
      <c r="A29" s="222" t="s">
        <v>67</v>
      </c>
      <c r="B29" s="223"/>
      <c r="C29" s="224"/>
      <c r="D29" s="129">
        <v>0</v>
      </c>
      <c r="E29" s="136">
        <v>0</v>
      </c>
      <c r="F29" s="128">
        <f t="shared" si="1"/>
        <v>0</v>
      </c>
      <c r="G29" s="73"/>
      <c r="H29" s="74"/>
      <c r="I29" s="74"/>
      <c r="J29" s="75"/>
      <c r="K29" s="71"/>
      <c r="L29" s="73"/>
      <c r="M29" s="148"/>
      <c r="N29" s="11"/>
    </row>
    <row r="30" spans="1:18" ht="115.5" thickBot="1" x14ac:dyDescent="0.6">
      <c r="A30" s="204" t="s">
        <v>24</v>
      </c>
      <c r="B30" s="205"/>
      <c r="C30" s="206"/>
      <c r="D30" s="42">
        <f>ROUND(D17*0.15,2)</f>
        <v>3240.78</v>
      </c>
      <c r="E30" s="102"/>
      <c r="F30" s="44">
        <f>D30</f>
        <v>3240.78</v>
      </c>
      <c r="G30" s="12">
        <v>810.2</v>
      </c>
      <c r="H30" s="12">
        <v>1080.26</v>
      </c>
      <c r="I30" s="12">
        <v>1080.26</v>
      </c>
      <c r="J30" s="12">
        <v>270.06</v>
      </c>
      <c r="K30" s="138"/>
      <c r="L30" s="137">
        <v>0</v>
      </c>
      <c r="M30" s="127"/>
      <c r="N30" s="11">
        <f t="shared" ref="N30:N68" si="2">G30+H30+I30+J30</f>
        <v>3240.78</v>
      </c>
      <c r="Q30" s="199">
        <f>N30*4.3</f>
        <v>13935.354000000001</v>
      </c>
      <c r="R30" s="186" t="s">
        <v>102</v>
      </c>
    </row>
    <row r="31" spans="1:18" ht="158.69999999999999" thickBot="1" x14ac:dyDescent="0.6">
      <c r="A31" s="225" t="s">
        <v>25</v>
      </c>
      <c r="B31" s="226"/>
      <c r="C31" s="227"/>
      <c r="D31" s="13">
        <v>1289.97</v>
      </c>
      <c r="E31" s="14">
        <v>0</v>
      </c>
      <c r="F31" s="48">
        <f>D31+E31</f>
        <v>1289.97</v>
      </c>
      <c r="G31" s="14">
        <v>286.66000000000003</v>
      </c>
      <c r="H31" s="14">
        <v>429.99</v>
      </c>
      <c r="I31" s="14">
        <v>429.99</v>
      </c>
      <c r="J31" s="14">
        <v>143.33000000000001</v>
      </c>
      <c r="K31" s="8">
        <v>0</v>
      </c>
      <c r="L31" s="7">
        <v>0</v>
      </c>
      <c r="M31" s="149" t="s">
        <v>88</v>
      </c>
      <c r="N31" s="11">
        <f t="shared" si="2"/>
        <v>1289.97</v>
      </c>
      <c r="Q31" s="191">
        <f>Q30/36</f>
        <v>387.09316666666672</v>
      </c>
      <c r="R31" s="189" t="s">
        <v>103</v>
      </c>
    </row>
    <row r="32" spans="1:18" ht="19.5" customHeight="1" thickBot="1" x14ac:dyDescent="0.6">
      <c r="A32" s="204" t="s">
        <v>26</v>
      </c>
      <c r="B32" s="205"/>
      <c r="C32" s="206"/>
      <c r="D32" s="42">
        <f>SUM(D33:D44)</f>
        <v>32371.77</v>
      </c>
      <c r="E32" s="42">
        <f>SUM(E33:E44)</f>
        <v>0</v>
      </c>
      <c r="F32" s="44">
        <f>SUM(F33:F44)</f>
        <v>32371.77</v>
      </c>
      <c r="G32" s="177">
        <v>8092.94</v>
      </c>
      <c r="H32" s="10">
        <v>12139.41</v>
      </c>
      <c r="I32" s="10">
        <v>8092.94</v>
      </c>
      <c r="J32" s="10">
        <v>4046.47</v>
      </c>
      <c r="K32" s="60">
        <f>K33+K35+K39+K41+K44</f>
        <v>0</v>
      </c>
      <c r="L32" s="12">
        <v>0</v>
      </c>
      <c r="M32" s="127"/>
      <c r="N32" s="11">
        <f t="shared" si="2"/>
        <v>32371.759999999998</v>
      </c>
    </row>
    <row r="33" spans="1:18" ht="45.9" customHeight="1" x14ac:dyDescent="0.55000000000000004">
      <c r="A33" s="231" t="s">
        <v>68</v>
      </c>
      <c r="B33" s="232"/>
      <c r="C33" s="233"/>
      <c r="D33" s="163">
        <v>0</v>
      </c>
      <c r="E33" s="15">
        <v>0</v>
      </c>
      <c r="F33" s="49">
        <f t="shared" ref="F33:F44" si="3">D33+E33</f>
        <v>0</v>
      </c>
      <c r="G33" s="77"/>
      <c r="H33" s="78"/>
      <c r="I33" s="78"/>
      <c r="J33" s="79"/>
      <c r="K33" s="16">
        <v>0</v>
      </c>
      <c r="L33" s="99"/>
      <c r="M33" s="150"/>
      <c r="N33" s="11"/>
    </row>
    <row r="34" spans="1:18" ht="19.5" customHeight="1" x14ac:dyDescent="0.55000000000000004">
      <c r="A34" s="234" t="s">
        <v>27</v>
      </c>
      <c r="B34" s="235"/>
      <c r="C34" s="236"/>
      <c r="D34" s="164">
        <v>0</v>
      </c>
      <c r="E34" s="17">
        <v>0</v>
      </c>
      <c r="F34" s="50">
        <f t="shared" si="3"/>
        <v>0</v>
      </c>
      <c r="G34" s="80"/>
      <c r="H34" s="81"/>
      <c r="I34" s="81"/>
      <c r="J34" s="82"/>
      <c r="K34" s="107"/>
      <c r="L34" s="98"/>
      <c r="M34" s="146"/>
      <c r="N34" s="11"/>
    </row>
    <row r="35" spans="1:18" ht="318.60000000000002" customHeight="1" x14ac:dyDescent="0.55000000000000004">
      <c r="A35" s="234" t="s">
        <v>28</v>
      </c>
      <c r="B35" s="235"/>
      <c r="C35" s="236"/>
      <c r="D35" s="136">
        <v>7425</v>
      </c>
      <c r="E35" s="18">
        <v>0</v>
      </c>
      <c r="F35" s="51">
        <f t="shared" si="3"/>
        <v>7425</v>
      </c>
      <c r="G35" s="80"/>
      <c r="H35" s="83"/>
      <c r="I35" s="83"/>
      <c r="J35" s="72"/>
      <c r="K35" s="19">
        <v>0</v>
      </c>
      <c r="L35" s="98"/>
      <c r="M35" s="146" t="s">
        <v>89</v>
      </c>
      <c r="N35" s="11"/>
      <c r="P35" s="193">
        <f>5250*4.3</f>
        <v>22575</v>
      </c>
      <c r="Q35" s="192">
        <f>(F35-5250)*4.3</f>
        <v>9352.5</v>
      </c>
      <c r="R35" s="186" t="s">
        <v>104</v>
      </c>
    </row>
    <row r="36" spans="1:18" s="184" customFormat="1" ht="72" x14ac:dyDescent="0.55000000000000004">
      <c r="A36" s="237" t="s">
        <v>69</v>
      </c>
      <c r="B36" s="238"/>
      <c r="C36" s="239"/>
      <c r="D36" s="164">
        <v>14327.83</v>
      </c>
      <c r="E36" s="165">
        <v>0</v>
      </c>
      <c r="F36" s="202">
        <f t="shared" si="3"/>
        <v>14327.83</v>
      </c>
      <c r="G36" s="178"/>
      <c r="H36" s="179"/>
      <c r="I36" s="179"/>
      <c r="J36" s="180"/>
      <c r="K36" s="181"/>
      <c r="L36" s="182"/>
      <c r="M36" s="146" t="s">
        <v>90</v>
      </c>
      <c r="N36" s="173"/>
      <c r="O36" s="160"/>
      <c r="P36" s="200">
        <f>F36*4.3</f>
        <v>61609.668999999994</v>
      </c>
      <c r="Q36" s="201"/>
      <c r="R36" s="160" t="s">
        <v>105</v>
      </c>
    </row>
    <row r="37" spans="1:18" ht="86.4" x14ac:dyDescent="0.55000000000000004">
      <c r="A37" s="237" t="s">
        <v>81</v>
      </c>
      <c r="B37" s="240"/>
      <c r="C37" s="241"/>
      <c r="D37" s="164">
        <v>4200</v>
      </c>
      <c r="E37" s="164">
        <v>0</v>
      </c>
      <c r="F37" s="203">
        <f t="shared" si="3"/>
        <v>4200</v>
      </c>
      <c r="G37" s="178"/>
      <c r="H37" s="179"/>
      <c r="I37" s="179"/>
      <c r="J37" s="180"/>
      <c r="K37" s="185"/>
      <c r="L37" s="182"/>
      <c r="M37" s="146" t="s">
        <v>91</v>
      </c>
      <c r="N37" s="173"/>
      <c r="O37" s="160"/>
      <c r="P37" s="200">
        <f>D37*4.3</f>
        <v>18060</v>
      </c>
      <c r="Q37" s="201"/>
      <c r="R37" s="160" t="s">
        <v>106</v>
      </c>
    </row>
    <row r="38" spans="1:18" ht="19.5" customHeight="1" x14ac:dyDescent="0.55000000000000004">
      <c r="A38" s="234" t="s">
        <v>70</v>
      </c>
      <c r="B38" s="235"/>
      <c r="C38" s="236"/>
      <c r="D38" s="136">
        <v>0</v>
      </c>
      <c r="E38" s="18">
        <v>0</v>
      </c>
      <c r="F38" s="51">
        <f t="shared" si="3"/>
        <v>0</v>
      </c>
      <c r="G38" s="80"/>
      <c r="H38" s="81"/>
      <c r="I38" s="81"/>
      <c r="J38" s="82"/>
      <c r="K38" s="108"/>
      <c r="L38" s="98"/>
      <c r="M38" s="146"/>
      <c r="N38" s="11"/>
      <c r="O38" s="187"/>
      <c r="P38" s="196"/>
    </row>
    <row r="39" spans="1:18" ht="302.39999999999998" x14ac:dyDescent="0.55000000000000004">
      <c r="A39" s="242" t="s">
        <v>71</v>
      </c>
      <c r="B39" s="243"/>
      <c r="C39" s="244"/>
      <c r="D39" s="164">
        <v>6418.94</v>
      </c>
      <c r="E39" s="17">
        <v>0</v>
      </c>
      <c r="F39" s="50">
        <f t="shared" si="3"/>
        <v>6418.94</v>
      </c>
      <c r="G39" s="84"/>
      <c r="H39" s="85"/>
      <c r="I39" s="85"/>
      <c r="J39" s="82"/>
      <c r="K39" s="22">
        <v>0</v>
      </c>
      <c r="L39" s="98"/>
      <c r="M39" s="146" t="s">
        <v>96</v>
      </c>
      <c r="N39" s="11"/>
      <c r="O39" s="187"/>
      <c r="P39" s="196"/>
    </row>
    <row r="40" spans="1:18" ht="31.65" customHeight="1" x14ac:dyDescent="0.55000000000000004">
      <c r="A40" s="242" t="s">
        <v>72</v>
      </c>
      <c r="B40" s="235"/>
      <c r="C40" s="236"/>
      <c r="D40" s="165">
        <v>0</v>
      </c>
      <c r="E40" s="20">
        <v>0</v>
      </c>
      <c r="F40" s="52">
        <f t="shared" si="3"/>
        <v>0</v>
      </c>
      <c r="G40" s="69"/>
      <c r="H40" s="70"/>
      <c r="I40" s="70"/>
      <c r="J40" s="72"/>
      <c r="K40" s="107"/>
      <c r="L40" s="98"/>
      <c r="M40" s="146"/>
      <c r="N40" s="11"/>
      <c r="O40" s="187"/>
      <c r="P40" s="196"/>
    </row>
    <row r="41" spans="1:18" ht="45.9" customHeight="1" x14ac:dyDescent="0.55000000000000004">
      <c r="A41" s="237" t="s">
        <v>73</v>
      </c>
      <c r="B41" s="243"/>
      <c r="C41" s="244"/>
      <c r="D41" s="164">
        <v>0</v>
      </c>
      <c r="E41" s="17">
        <v>0</v>
      </c>
      <c r="F41" s="50">
        <f t="shared" si="3"/>
        <v>0</v>
      </c>
      <c r="G41" s="80"/>
      <c r="H41" s="81"/>
      <c r="I41" s="81"/>
      <c r="J41" s="82"/>
      <c r="K41" s="19">
        <v>0</v>
      </c>
      <c r="L41" s="106"/>
      <c r="M41" s="146"/>
      <c r="N41" s="11"/>
      <c r="O41" s="187"/>
      <c r="P41" s="197"/>
    </row>
    <row r="42" spans="1:18" ht="19.5" customHeight="1" x14ac:dyDescent="0.55000000000000004">
      <c r="A42" s="248" t="s">
        <v>29</v>
      </c>
      <c r="B42" s="249"/>
      <c r="C42" s="250"/>
      <c r="D42" s="136">
        <v>0</v>
      </c>
      <c r="E42" s="18">
        <v>0</v>
      </c>
      <c r="F42" s="51">
        <f t="shared" si="3"/>
        <v>0</v>
      </c>
      <c r="G42" s="80"/>
      <c r="H42" s="81"/>
      <c r="I42" s="81"/>
      <c r="J42" s="82"/>
      <c r="K42" s="105"/>
      <c r="L42" s="98"/>
      <c r="M42" s="146"/>
      <c r="N42" s="11"/>
    </row>
    <row r="43" spans="1:18" ht="45.9" customHeight="1" x14ac:dyDescent="0.55000000000000004">
      <c r="A43" s="242" t="s">
        <v>74</v>
      </c>
      <c r="B43" s="243"/>
      <c r="C43" s="244"/>
      <c r="D43" s="164">
        <v>0</v>
      </c>
      <c r="E43" s="17">
        <v>0</v>
      </c>
      <c r="F43" s="50">
        <f t="shared" si="3"/>
        <v>0</v>
      </c>
      <c r="G43" s="80"/>
      <c r="H43" s="81"/>
      <c r="I43" s="81"/>
      <c r="J43" s="82"/>
      <c r="K43" s="100"/>
      <c r="L43" s="98"/>
      <c r="M43" s="146"/>
      <c r="N43" s="11"/>
    </row>
    <row r="44" spans="1:18" ht="31.65" customHeight="1" thickBot="1" x14ac:dyDescent="0.6">
      <c r="A44" s="245" t="s">
        <v>75</v>
      </c>
      <c r="B44" s="246"/>
      <c r="C44" s="247"/>
      <c r="D44" s="166">
        <v>0</v>
      </c>
      <c r="E44" s="23">
        <v>0</v>
      </c>
      <c r="F44" s="53">
        <f t="shared" si="3"/>
        <v>0</v>
      </c>
      <c r="G44" s="86"/>
      <c r="H44" s="87"/>
      <c r="I44" s="87"/>
      <c r="J44" s="88"/>
      <c r="K44" s="24">
        <v>0</v>
      </c>
      <c r="L44" s="104"/>
      <c r="M44" s="151"/>
      <c r="N44" s="11"/>
    </row>
    <row r="45" spans="1:18" ht="20.100000000000001" customHeight="1" thickBot="1" x14ac:dyDescent="0.6">
      <c r="A45" s="228" t="s">
        <v>30</v>
      </c>
      <c r="B45" s="229"/>
      <c r="C45" s="230"/>
      <c r="D45" s="42">
        <f>SUM(D46:D53)</f>
        <v>454490.33999999997</v>
      </c>
      <c r="E45" s="42">
        <f>SUM(E46:E53)</f>
        <v>0</v>
      </c>
      <c r="F45" s="44">
        <f>SUM(F46:F53)</f>
        <v>454490.33999999997</v>
      </c>
      <c r="G45" s="12">
        <v>113622.59</v>
      </c>
      <c r="H45" s="12">
        <v>170433.88</v>
      </c>
      <c r="I45" s="12">
        <v>113622.59</v>
      </c>
      <c r="J45" s="12">
        <v>56811.29</v>
      </c>
      <c r="K45" s="92"/>
      <c r="L45" s="12">
        <v>0</v>
      </c>
      <c r="M45" s="152"/>
      <c r="N45" s="11">
        <f t="shared" si="2"/>
        <v>454490.34999999992</v>
      </c>
    </row>
    <row r="46" spans="1:18" ht="27" customHeight="1" x14ac:dyDescent="0.55000000000000004">
      <c r="A46" s="252" t="s">
        <v>76</v>
      </c>
      <c r="B46" s="253"/>
      <c r="C46" s="254"/>
      <c r="D46" s="167">
        <v>0</v>
      </c>
      <c r="E46" s="25">
        <v>0</v>
      </c>
      <c r="F46" s="54">
        <f>D46+E46</f>
        <v>0</v>
      </c>
      <c r="G46" s="89"/>
      <c r="H46" s="78"/>
      <c r="I46" s="78"/>
      <c r="J46" s="78"/>
      <c r="K46" s="92"/>
      <c r="L46" s="79"/>
      <c r="M46" s="150"/>
      <c r="N46" s="11"/>
    </row>
    <row r="47" spans="1:18" ht="387.9" customHeight="1" x14ac:dyDescent="0.55000000000000004">
      <c r="A47" s="242" t="s">
        <v>77</v>
      </c>
      <c r="B47" s="235"/>
      <c r="C47" s="236"/>
      <c r="D47" s="168">
        <v>24364.34</v>
      </c>
      <c r="E47" s="26">
        <v>0</v>
      </c>
      <c r="F47" s="51">
        <f>D47+E47</f>
        <v>24364.34</v>
      </c>
      <c r="G47" s="80"/>
      <c r="H47" s="81"/>
      <c r="I47" s="70"/>
      <c r="J47" s="83"/>
      <c r="K47" s="103"/>
      <c r="L47" s="72"/>
      <c r="M47" s="146" t="s">
        <v>92</v>
      </c>
      <c r="N47" s="11"/>
      <c r="Q47" s="192">
        <f>D47*4.3</f>
        <v>104766.662</v>
      </c>
    </row>
    <row r="48" spans="1:18" ht="158.4" x14ac:dyDescent="0.55000000000000004">
      <c r="A48" s="234" t="s">
        <v>31</v>
      </c>
      <c r="B48" s="235"/>
      <c r="C48" s="236"/>
      <c r="D48" s="168">
        <v>50000</v>
      </c>
      <c r="E48" s="26">
        <v>0</v>
      </c>
      <c r="F48" s="51">
        <f t="shared" ref="F48:F53" si="4">D48+E48</f>
        <v>50000</v>
      </c>
      <c r="G48" s="80"/>
      <c r="H48" s="81"/>
      <c r="I48" s="70"/>
      <c r="J48" s="70"/>
      <c r="K48" s="98"/>
      <c r="L48" s="72"/>
      <c r="M48" s="146" t="s">
        <v>93</v>
      </c>
      <c r="N48" s="11"/>
      <c r="Q48" s="192">
        <f>D48*4.3</f>
        <v>215000</v>
      </c>
    </row>
    <row r="49" spans="1:18" ht="19.5" customHeight="1" x14ac:dyDescent="0.55000000000000004">
      <c r="A49" s="234" t="s">
        <v>32</v>
      </c>
      <c r="B49" s="235"/>
      <c r="C49" s="236"/>
      <c r="D49" s="168">
        <v>0</v>
      </c>
      <c r="E49" s="26">
        <v>0</v>
      </c>
      <c r="F49" s="51">
        <f t="shared" si="4"/>
        <v>0</v>
      </c>
      <c r="G49" s="80"/>
      <c r="H49" s="81"/>
      <c r="I49" s="70"/>
      <c r="J49" s="70"/>
      <c r="K49" s="98"/>
      <c r="L49" s="72"/>
      <c r="M49" s="146"/>
      <c r="N49" s="11"/>
    </row>
    <row r="50" spans="1:18" ht="19.5" customHeight="1" x14ac:dyDescent="0.55000000000000004">
      <c r="A50" s="234" t="s">
        <v>78</v>
      </c>
      <c r="B50" s="235"/>
      <c r="C50" s="236"/>
      <c r="D50" s="169">
        <v>0</v>
      </c>
      <c r="E50" s="27">
        <v>0</v>
      </c>
      <c r="F50" s="51">
        <f t="shared" si="4"/>
        <v>0</v>
      </c>
      <c r="G50" s="90"/>
      <c r="H50" s="81"/>
      <c r="I50" s="70"/>
      <c r="J50" s="70"/>
      <c r="K50" s="98"/>
      <c r="L50" s="72"/>
      <c r="M50" s="146"/>
      <c r="N50" s="11"/>
    </row>
    <row r="51" spans="1:18" ht="19.5" customHeight="1" x14ac:dyDescent="0.55000000000000004">
      <c r="A51" s="251" t="s">
        <v>79</v>
      </c>
      <c r="B51" s="217"/>
      <c r="C51" s="218"/>
      <c r="D51" s="168">
        <v>0</v>
      </c>
      <c r="E51" s="26">
        <v>0</v>
      </c>
      <c r="F51" s="51">
        <f t="shared" si="4"/>
        <v>0</v>
      </c>
      <c r="G51" s="80"/>
      <c r="H51" s="81"/>
      <c r="I51" s="81"/>
      <c r="J51" s="81"/>
      <c r="K51" s="98"/>
      <c r="L51" s="72"/>
      <c r="M51" s="146"/>
      <c r="N51" s="11"/>
      <c r="O51" s="187"/>
      <c r="P51" s="196"/>
    </row>
    <row r="52" spans="1:18" ht="216" x14ac:dyDescent="0.55000000000000004">
      <c r="A52" s="234" t="s">
        <v>33</v>
      </c>
      <c r="B52" s="217"/>
      <c r="C52" s="218"/>
      <c r="D52" s="169">
        <v>380126</v>
      </c>
      <c r="E52" s="27">
        <v>0</v>
      </c>
      <c r="F52" s="51">
        <f t="shared" si="4"/>
        <v>380126</v>
      </c>
      <c r="G52" s="90"/>
      <c r="H52" s="85"/>
      <c r="I52" s="85"/>
      <c r="J52" s="81"/>
      <c r="K52" s="98"/>
      <c r="L52" s="72"/>
      <c r="M52" s="146" t="s">
        <v>94</v>
      </c>
      <c r="N52" s="11"/>
      <c r="O52" s="187"/>
      <c r="P52" s="196"/>
      <c r="Q52" s="192">
        <f>D52*4.3</f>
        <v>1634541.8</v>
      </c>
    </row>
    <row r="53" spans="1:18" ht="31.65" customHeight="1" thickBot="1" x14ac:dyDescent="0.6">
      <c r="A53" s="255" t="s">
        <v>80</v>
      </c>
      <c r="B53" s="256"/>
      <c r="C53" s="257"/>
      <c r="D53" s="170"/>
      <c r="E53" s="28">
        <v>0</v>
      </c>
      <c r="F53" s="51">
        <f t="shared" si="4"/>
        <v>0</v>
      </c>
      <c r="G53" s="73"/>
      <c r="H53" s="74"/>
      <c r="I53" s="74"/>
      <c r="J53" s="74"/>
      <c r="K53" s="104"/>
      <c r="L53" s="75"/>
      <c r="M53" s="151"/>
      <c r="N53" s="11"/>
      <c r="O53" s="187"/>
      <c r="P53" s="196"/>
    </row>
    <row r="54" spans="1:18" ht="409.6" thickBot="1" x14ac:dyDescent="0.6">
      <c r="A54" s="210" t="s">
        <v>34</v>
      </c>
      <c r="B54" s="205"/>
      <c r="C54" s="206"/>
      <c r="D54" s="8">
        <v>655443.42000000004</v>
      </c>
      <c r="E54" s="8">
        <f>SUM(E55:E60)</f>
        <v>0</v>
      </c>
      <c r="F54" s="44">
        <f>SUM(D54+E54)</f>
        <v>655443.42000000004</v>
      </c>
      <c r="G54" s="34">
        <v>10000</v>
      </c>
      <c r="H54" s="34">
        <v>643443.42000000004</v>
      </c>
      <c r="I54" s="34">
        <v>2000</v>
      </c>
      <c r="J54" s="34">
        <v>0</v>
      </c>
      <c r="K54" s="42">
        <f>K60</f>
        <v>0</v>
      </c>
      <c r="L54" s="102"/>
      <c r="M54" s="127" t="s">
        <v>95</v>
      </c>
      <c r="N54" s="11">
        <f t="shared" si="2"/>
        <v>655443.42000000004</v>
      </c>
      <c r="O54" s="188">
        <f>D54*4.3</f>
        <v>2818406.7060000002</v>
      </c>
      <c r="Q54" s="192">
        <f>D54*4.3</f>
        <v>2818406.7060000002</v>
      </c>
      <c r="R54" s="1" t="s">
        <v>107</v>
      </c>
    </row>
    <row r="55" spans="1:18" ht="43.2" x14ac:dyDescent="0.55000000000000004">
      <c r="A55" s="252" t="s">
        <v>35</v>
      </c>
      <c r="B55" s="214"/>
      <c r="C55" s="215"/>
      <c r="D55" s="171">
        <v>0</v>
      </c>
      <c r="E55" s="29">
        <v>0</v>
      </c>
      <c r="F55" s="55">
        <f>D55+E55</f>
        <v>0</v>
      </c>
      <c r="G55" s="77"/>
      <c r="H55" s="78"/>
      <c r="I55" s="78"/>
      <c r="J55" s="79"/>
      <c r="K55" s="99"/>
      <c r="L55" s="70"/>
      <c r="M55" s="150"/>
      <c r="N55" s="11"/>
      <c r="O55" s="188">
        <f>17544.28*4.3</f>
        <v>75440.403999999995</v>
      </c>
      <c r="P55" s="198" t="s">
        <v>97</v>
      </c>
    </row>
    <row r="56" spans="1:18" x14ac:dyDescent="0.55000000000000004">
      <c r="A56" s="251" t="s">
        <v>36</v>
      </c>
      <c r="B56" s="217"/>
      <c r="C56" s="218"/>
      <c r="D56" s="136">
        <v>0</v>
      </c>
      <c r="E56" s="18">
        <v>0</v>
      </c>
      <c r="F56" s="51">
        <f>D56+E56</f>
        <v>0</v>
      </c>
      <c r="G56" s="69"/>
      <c r="H56" s="70"/>
      <c r="I56" s="83"/>
      <c r="J56" s="72"/>
      <c r="K56" s="98"/>
      <c r="L56" s="70"/>
      <c r="M56" s="146"/>
      <c r="N56" s="11"/>
      <c r="P56" s="196"/>
    </row>
    <row r="57" spans="1:18" x14ac:dyDescent="0.55000000000000004">
      <c r="A57" s="251" t="s">
        <v>37</v>
      </c>
      <c r="B57" s="217"/>
      <c r="C57" s="218"/>
      <c r="D57" s="136">
        <v>0</v>
      </c>
      <c r="E57" s="18">
        <v>0</v>
      </c>
      <c r="F57" s="51">
        <f t="shared" ref="F57:F60" si="5">D57+E57</f>
        <v>0</v>
      </c>
      <c r="G57" s="69"/>
      <c r="H57" s="70"/>
      <c r="I57" s="70"/>
      <c r="J57" s="72"/>
      <c r="K57" s="98"/>
      <c r="L57" s="70"/>
      <c r="M57" s="146"/>
      <c r="N57" s="11"/>
      <c r="O57" s="187"/>
      <c r="P57" s="196"/>
    </row>
    <row r="58" spans="1:18" ht="19.5" customHeight="1" x14ac:dyDescent="0.55000000000000004">
      <c r="A58" s="251" t="s">
        <v>38</v>
      </c>
      <c r="B58" s="217"/>
      <c r="C58" s="218"/>
      <c r="D58" s="136">
        <v>0</v>
      </c>
      <c r="E58" s="18">
        <v>0</v>
      </c>
      <c r="F58" s="51">
        <f t="shared" si="5"/>
        <v>0</v>
      </c>
      <c r="G58" s="69"/>
      <c r="H58" s="70"/>
      <c r="I58" s="70"/>
      <c r="J58" s="72"/>
      <c r="K58" s="98"/>
      <c r="L58" s="70"/>
      <c r="M58" s="146"/>
      <c r="N58" s="11"/>
      <c r="O58" s="187"/>
      <c r="P58" s="196"/>
    </row>
    <row r="59" spans="1:18" ht="19.5" customHeight="1" x14ac:dyDescent="0.55000000000000004">
      <c r="A59" s="251" t="s">
        <v>39</v>
      </c>
      <c r="B59" s="217"/>
      <c r="C59" s="218"/>
      <c r="D59" s="136">
        <v>0</v>
      </c>
      <c r="E59" s="18">
        <v>0</v>
      </c>
      <c r="F59" s="51">
        <f t="shared" si="5"/>
        <v>0</v>
      </c>
      <c r="G59" s="69"/>
      <c r="H59" s="70"/>
      <c r="I59" s="70"/>
      <c r="J59" s="72"/>
      <c r="K59" s="100"/>
      <c r="L59" s="101"/>
      <c r="M59" s="146"/>
      <c r="N59" s="11"/>
      <c r="O59" s="187"/>
    </row>
    <row r="60" spans="1:18" ht="14.7" thickBot="1" x14ac:dyDescent="0.6">
      <c r="A60" s="283" t="s">
        <v>40</v>
      </c>
      <c r="B60" s="284"/>
      <c r="C60" s="285"/>
      <c r="D60" s="172">
        <v>0</v>
      </c>
      <c r="E60" s="30">
        <v>0</v>
      </c>
      <c r="F60" s="51">
        <f t="shared" si="5"/>
        <v>0</v>
      </c>
      <c r="G60" s="73"/>
      <c r="H60" s="74"/>
      <c r="I60" s="74"/>
      <c r="J60" s="75"/>
      <c r="K60" s="31">
        <v>0</v>
      </c>
      <c r="L60" s="101"/>
      <c r="M60" s="151"/>
      <c r="N60" s="11"/>
    </row>
    <row r="61" spans="1:18" ht="18.899999999999999" customHeight="1" thickBot="1" x14ac:dyDescent="0.6">
      <c r="A61" s="204" t="s">
        <v>41</v>
      </c>
      <c r="B61" s="211"/>
      <c r="C61" s="212"/>
      <c r="D61" s="109">
        <f>D62+D63+D64+D65+D66</f>
        <v>0</v>
      </c>
      <c r="E61" s="109">
        <f>E62+E63+E64+E65+E66</f>
        <v>0</v>
      </c>
      <c r="F61" s="44">
        <f>SUM(F62:F66)</f>
        <v>0</v>
      </c>
      <c r="G61" s="10">
        <v>0</v>
      </c>
      <c r="H61" s="10">
        <v>0</v>
      </c>
      <c r="I61" s="10">
        <v>0</v>
      </c>
      <c r="J61" s="10">
        <v>0</v>
      </c>
      <c r="K61" s="63"/>
      <c r="L61" s="10">
        <v>0</v>
      </c>
      <c r="M61" s="76"/>
      <c r="N61" s="11">
        <f t="shared" si="2"/>
        <v>0</v>
      </c>
    </row>
    <row r="62" spans="1:18" ht="19.5" customHeight="1" x14ac:dyDescent="0.55000000000000004">
      <c r="A62" s="286" t="s">
        <v>42</v>
      </c>
      <c r="B62" s="287"/>
      <c r="C62" s="288"/>
      <c r="D62" s="171">
        <v>0</v>
      </c>
      <c r="E62" s="32">
        <v>0</v>
      </c>
      <c r="F62" s="55">
        <f>D62+E62</f>
        <v>0</v>
      </c>
      <c r="G62" s="77"/>
      <c r="H62" s="91"/>
      <c r="I62" s="91"/>
      <c r="J62" s="78"/>
      <c r="K62" s="92"/>
      <c r="L62" s="79"/>
      <c r="M62" s="153"/>
      <c r="N62" s="11"/>
    </row>
    <row r="63" spans="1:18" ht="19.5" customHeight="1" x14ac:dyDescent="0.55000000000000004">
      <c r="A63" s="289" t="s">
        <v>43</v>
      </c>
      <c r="B63" s="290"/>
      <c r="C63" s="291"/>
      <c r="D63" s="136">
        <v>0</v>
      </c>
      <c r="E63" s="33">
        <v>0</v>
      </c>
      <c r="F63" s="56">
        <f>D63+E63</f>
        <v>0</v>
      </c>
      <c r="G63" s="69"/>
      <c r="H63" s="70"/>
      <c r="I63" s="70"/>
      <c r="J63" s="81"/>
      <c r="K63" s="93"/>
      <c r="L63" s="82"/>
      <c r="M63" s="154"/>
      <c r="N63" s="11"/>
    </row>
    <row r="64" spans="1:18" ht="19.5" customHeight="1" x14ac:dyDescent="0.55000000000000004">
      <c r="A64" s="289" t="s">
        <v>44</v>
      </c>
      <c r="B64" s="290"/>
      <c r="C64" s="291"/>
      <c r="D64" s="136">
        <v>0</v>
      </c>
      <c r="E64" s="33">
        <v>0</v>
      </c>
      <c r="F64" s="56">
        <f t="shared" ref="F64:F66" si="6">D64+E64</f>
        <v>0</v>
      </c>
      <c r="G64" s="69"/>
      <c r="H64" s="70"/>
      <c r="I64" s="70"/>
      <c r="J64" s="81"/>
      <c r="K64" s="93"/>
      <c r="L64" s="82"/>
      <c r="M64" s="154"/>
      <c r="N64" s="11"/>
    </row>
    <row r="65" spans="1:17" ht="19.5" customHeight="1" x14ac:dyDescent="0.55000000000000004">
      <c r="A65" s="289" t="s">
        <v>45</v>
      </c>
      <c r="B65" s="290"/>
      <c r="C65" s="291"/>
      <c r="D65" s="136">
        <v>0</v>
      </c>
      <c r="E65" s="33">
        <v>0</v>
      </c>
      <c r="F65" s="56">
        <f t="shared" si="6"/>
        <v>0</v>
      </c>
      <c r="G65" s="69"/>
      <c r="H65" s="70"/>
      <c r="I65" s="70"/>
      <c r="J65" s="81"/>
      <c r="K65" s="93"/>
      <c r="L65" s="82"/>
      <c r="M65" s="154"/>
      <c r="N65" s="11"/>
      <c r="O65" s="187"/>
      <c r="P65" s="196"/>
    </row>
    <row r="66" spans="1:17" ht="19.5" customHeight="1" thickBot="1" x14ac:dyDescent="0.6">
      <c r="A66" s="292" t="s">
        <v>46</v>
      </c>
      <c r="B66" s="293"/>
      <c r="C66" s="294"/>
      <c r="D66" s="172">
        <v>0</v>
      </c>
      <c r="E66" s="28">
        <v>0</v>
      </c>
      <c r="F66" s="56">
        <f t="shared" si="6"/>
        <v>0</v>
      </c>
      <c r="G66" s="73"/>
      <c r="H66" s="94"/>
      <c r="I66" s="74"/>
      <c r="J66" s="87"/>
      <c r="K66" s="95"/>
      <c r="L66" s="88"/>
      <c r="M66" s="155"/>
      <c r="N66" s="11"/>
      <c r="O66" s="187"/>
      <c r="P66" s="196"/>
    </row>
    <row r="67" spans="1:17" ht="24" customHeight="1" thickBot="1" x14ac:dyDescent="0.6">
      <c r="A67" s="295" t="s">
        <v>47</v>
      </c>
      <c r="B67" s="296"/>
      <c r="C67" s="297"/>
      <c r="D67" s="60">
        <f t="shared" ref="D67:J67" si="7">D17+D30+D31+D32+D45+D54+D61</f>
        <v>1168441.5</v>
      </c>
      <c r="E67" s="60">
        <f t="shared" si="7"/>
        <v>0</v>
      </c>
      <c r="F67" s="57">
        <f t="shared" si="7"/>
        <v>1168441.5</v>
      </c>
      <c r="G67" s="60">
        <f t="shared" si="7"/>
        <v>138213.70000000001</v>
      </c>
      <c r="H67" s="60">
        <f t="shared" si="7"/>
        <v>834728.70000000007</v>
      </c>
      <c r="I67" s="60">
        <f t="shared" si="7"/>
        <v>132427.51999999999</v>
      </c>
      <c r="J67" s="60">
        <f t="shared" si="7"/>
        <v>63071.58</v>
      </c>
      <c r="K67" s="142">
        <f>K31+K32+K54</f>
        <v>0</v>
      </c>
      <c r="L67" s="60">
        <f>L17+L30+L31+L32+L45+L61</f>
        <v>0</v>
      </c>
      <c r="M67" s="96"/>
      <c r="N67" s="11">
        <f t="shared" si="2"/>
        <v>1168441.5000000002</v>
      </c>
    </row>
    <row r="68" spans="1:17" ht="23.25" customHeight="1" thickBot="1" x14ac:dyDescent="0.6">
      <c r="A68" s="280" t="s">
        <v>48</v>
      </c>
      <c r="B68" s="281"/>
      <c r="C68" s="282"/>
      <c r="D68" s="42">
        <f>IF((D75+C75)&gt;0, D67-(C75+D75), 0)</f>
        <v>993175.28</v>
      </c>
      <c r="E68" s="59"/>
      <c r="F68" s="58"/>
      <c r="G68" s="42">
        <f>ROUND(G67*B75/E75,4)</f>
        <v>117481.6456</v>
      </c>
      <c r="H68" s="42">
        <f>ROUND(H67*B75/E75,4)</f>
        <v>709519.39859999996</v>
      </c>
      <c r="I68" s="42">
        <f>ROUND(I67*B75/E75,4)</f>
        <v>112563.39260000001</v>
      </c>
      <c r="J68" s="42">
        <f>ROUND(J67*B75/E75,4)</f>
        <v>53610.8433</v>
      </c>
      <c r="K68" s="42">
        <f>K67*A75</f>
        <v>0</v>
      </c>
      <c r="L68" s="44">
        <f>L67*A75</f>
        <v>0</v>
      </c>
      <c r="M68" s="97"/>
      <c r="N68" s="11">
        <f t="shared" si="2"/>
        <v>993175.28009999997</v>
      </c>
    </row>
    <row r="69" spans="1:17" x14ac:dyDescent="0.55000000000000004">
      <c r="P69" s="194">
        <f>SUM(P17:P68)</f>
        <v>165900.03688148144</v>
      </c>
      <c r="Q69" s="192"/>
    </row>
    <row r="70" spans="1:17" x14ac:dyDescent="0.55000000000000004">
      <c r="A70" s="123" t="s">
        <v>49</v>
      </c>
      <c r="D70" s="173"/>
      <c r="H70" s="35"/>
      <c r="I70" s="35"/>
    </row>
    <row r="71" spans="1:17" ht="14.7" thickBot="1" x14ac:dyDescent="0.6">
      <c r="D71" s="173"/>
      <c r="L71" s="35"/>
    </row>
    <row r="72" spans="1:17" ht="30" customHeight="1" thickBot="1" x14ac:dyDescent="0.6">
      <c r="A72" s="276" t="s">
        <v>50</v>
      </c>
      <c r="B72" s="277"/>
      <c r="C72" s="277"/>
      <c r="D72" s="277"/>
      <c r="E72" s="278"/>
      <c r="F72" s="276" t="s">
        <v>51</v>
      </c>
      <c r="G72" s="277"/>
      <c r="H72" s="277"/>
      <c r="I72" s="279"/>
      <c r="J72" s="258" t="s">
        <v>52</v>
      </c>
      <c r="K72" s="110"/>
      <c r="M72" s="156"/>
    </row>
    <row r="73" spans="1:17" ht="30" customHeight="1" x14ac:dyDescent="0.55000000000000004">
      <c r="A73" s="261" t="s">
        <v>53</v>
      </c>
      <c r="B73" s="262"/>
      <c r="C73" s="263" t="s">
        <v>54</v>
      </c>
      <c r="D73" s="258"/>
      <c r="E73" s="264" t="s">
        <v>55</v>
      </c>
      <c r="F73" s="266" t="s">
        <v>56</v>
      </c>
      <c r="G73" s="267"/>
      <c r="H73" s="268"/>
      <c r="I73" s="269" t="s">
        <v>57</v>
      </c>
      <c r="J73" s="259"/>
      <c r="K73" s="110"/>
      <c r="M73" s="156"/>
    </row>
    <row r="74" spans="1:17" ht="60" customHeight="1" thickBot="1" x14ac:dyDescent="0.6">
      <c r="A74" s="117" t="s">
        <v>58</v>
      </c>
      <c r="B74" s="119" t="s">
        <v>59</v>
      </c>
      <c r="C74" s="118" t="s">
        <v>60</v>
      </c>
      <c r="D74" s="174" t="s">
        <v>61</v>
      </c>
      <c r="E74" s="265"/>
      <c r="F74" s="266"/>
      <c r="G74" s="267"/>
      <c r="H74" s="268"/>
      <c r="I74" s="270"/>
      <c r="J74" s="260"/>
      <c r="K74" s="110"/>
      <c r="M74" s="157"/>
    </row>
    <row r="75" spans="1:17" ht="14.7" thickBot="1" x14ac:dyDescent="0.6">
      <c r="A75" s="120">
        <f>IF((C75+D75)&gt;0, ROUND(B75/E75,4),0)</f>
        <v>0.85</v>
      </c>
      <c r="B75" s="121">
        <f>D68</f>
        <v>993175.28</v>
      </c>
      <c r="C75" s="36">
        <v>175266.22</v>
      </c>
      <c r="D75" s="37">
        <v>0</v>
      </c>
      <c r="E75" s="42">
        <f>B75+C75+D75</f>
        <v>1168441.5</v>
      </c>
      <c r="F75" s="271"/>
      <c r="G75" s="272"/>
      <c r="H75" s="273"/>
      <c r="I75" s="38">
        <f>E67</f>
        <v>0</v>
      </c>
      <c r="J75" s="122">
        <f>E75+I75</f>
        <v>1168441.5</v>
      </c>
      <c r="K75" s="39"/>
      <c r="M75" s="158"/>
    </row>
    <row r="76" spans="1:17" x14ac:dyDescent="0.55000000000000004">
      <c r="E76" s="3"/>
      <c r="F76" s="3"/>
      <c r="G76" s="3"/>
      <c r="H76" s="3"/>
      <c r="I76" s="3"/>
      <c r="J76" s="3"/>
      <c r="K76" s="3"/>
    </row>
    <row r="77" spans="1:17" x14ac:dyDescent="0.55000000000000004">
      <c r="C77" s="35"/>
    </row>
    <row r="78" spans="1:17" x14ac:dyDescent="0.55000000000000004">
      <c r="C78" s="35"/>
      <c r="D78" s="175"/>
    </row>
    <row r="81" spans="3:13" x14ac:dyDescent="0.55000000000000004">
      <c r="C81" s="143" t="s">
        <v>87</v>
      </c>
      <c r="D81" s="176"/>
      <c r="G81" s="143" t="s">
        <v>86</v>
      </c>
      <c r="I81" s="40"/>
    </row>
    <row r="82" spans="3:13" ht="18" customHeight="1" x14ac:dyDescent="0.55000000000000004">
      <c r="C82" s="41" t="s">
        <v>62</v>
      </c>
      <c r="G82" s="274" t="s">
        <v>82</v>
      </c>
      <c r="H82" s="275"/>
      <c r="I82" s="275"/>
      <c r="M82" s="159"/>
    </row>
    <row r="86" spans="3:13" x14ac:dyDescent="0.55000000000000004">
      <c r="D86" s="173"/>
      <c r="E86" s="35"/>
      <c r="F86" s="35"/>
      <c r="G86" s="35"/>
      <c r="H86" s="35"/>
      <c r="I86" s="35"/>
      <c r="J86" s="35"/>
      <c r="K86" s="35"/>
      <c r="L86" s="35"/>
    </row>
  </sheetData>
  <sheetProtection password="97D9" sheet="1" objects="1" scenarios="1" formatCells="0" formatColumns="0" formatRows="0" insertColumns="0" insertRows="0"/>
  <protectedRanges>
    <protectedRange sqref="D20:D29" name="Bereich1"/>
  </protectedRanges>
  <mergeCells count="63">
    <mergeCell ref="A29:C29"/>
    <mergeCell ref="F75:H75"/>
    <mergeCell ref="G82:I82"/>
    <mergeCell ref="A72:E72"/>
    <mergeCell ref="F72:I72"/>
    <mergeCell ref="A68:C68"/>
    <mergeCell ref="A58:C58"/>
    <mergeCell ref="A59:C59"/>
    <mergeCell ref="A60:C60"/>
    <mergeCell ref="A61:C61"/>
    <mergeCell ref="A62:C62"/>
    <mergeCell ref="A63:C63"/>
    <mergeCell ref="A64:C64"/>
    <mergeCell ref="A65:C65"/>
    <mergeCell ref="A66:C66"/>
    <mergeCell ref="A67:C67"/>
    <mergeCell ref="J72:J74"/>
    <mergeCell ref="A73:B73"/>
    <mergeCell ref="C73:D73"/>
    <mergeCell ref="E73:E74"/>
    <mergeCell ref="F73:H74"/>
    <mergeCell ref="I73:I74"/>
    <mergeCell ref="A57:C57"/>
    <mergeCell ref="A46:C46"/>
    <mergeCell ref="A47:C47"/>
    <mergeCell ref="A48:C48"/>
    <mergeCell ref="A49:C49"/>
    <mergeCell ref="A50:C50"/>
    <mergeCell ref="A51:C51"/>
    <mergeCell ref="A52:C52"/>
    <mergeCell ref="A53:C53"/>
    <mergeCell ref="A54:C54"/>
    <mergeCell ref="A55:C55"/>
    <mergeCell ref="A56:C56"/>
    <mergeCell ref="A45:C45"/>
    <mergeCell ref="A33:C33"/>
    <mergeCell ref="A34:C34"/>
    <mergeCell ref="A35:C35"/>
    <mergeCell ref="A36:C36"/>
    <mergeCell ref="A37:C37"/>
    <mergeCell ref="A38:C38"/>
    <mergeCell ref="A39:C39"/>
    <mergeCell ref="A40:C40"/>
    <mergeCell ref="A41:C41"/>
    <mergeCell ref="A43:C43"/>
    <mergeCell ref="A44:C44"/>
    <mergeCell ref="A42:C42"/>
    <mergeCell ref="A32:C32"/>
    <mergeCell ref="A16:C16"/>
    <mergeCell ref="A17:C17"/>
    <mergeCell ref="A18:C18"/>
    <mergeCell ref="A19:C19"/>
    <mergeCell ref="A20:C20"/>
    <mergeCell ref="A21:C21"/>
    <mergeCell ref="A22:C22"/>
    <mergeCell ref="A23:C23"/>
    <mergeCell ref="A24:C24"/>
    <mergeCell ref="A30:C30"/>
    <mergeCell ref="A31:C31"/>
    <mergeCell ref="A25:C25"/>
    <mergeCell ref="A26:C26"/>
    <mergeCell ref="A27:C27"/>
    <mergeCell ref="A28:C28"/>
  </mergeCells>
  <dataValidations count="10">
    <dataValidation allowBlank="1" showInputMessage="1" showErrorMessage="1" errorTitle="Hinweis/Wskazowka" error="Suma liczb " promptTitle="Hinweis/Wskazówka:" prompt="Gilt für Spalten GHIJ in allen Kostenkategorien: Aufteilung auf Jahre betrifft nur die Summe der zuwendungsfähigen Kosten (Spalte D)_x000a_Dotyczy kolumn GHIJ we wszystkich kategoriach kosztów: Podział na lata dotyczy tylko sumy kosztów kwalifikowanych (kol. D)" sqref="G17" xr:uid="{00000000-0002-0000-0000-000000000000}"/>
    <dataValidation type="decimal" allowBlank="1" showInputMessage="1" showErrorMessage="1" sqref="H17" xr:uid="{00000000-0002-0000-0000-000001000000}">
      <formula1>0</formula1>
      <formula2>D17</formula2>
    </dataValidation>
    <dataValidation type="decimal" allowBlank="1" showInputMessage="1" showErrorMessage="1" sqref="I17" xr:uid="{00000000-0002-0000-0000-000002000000}">
      <formula1>0</formula1>
      <formula2>D17</formula2>
    </dataValidation>
    <dataValidation type="decimal" allowBlank="1" showInputMessage="1" showErrorMessage="1" sqref="J17" xr:uid="{00000000-0002-0000-0000-000003000000}">
      <formula1>0</formula1>
      <formula2>D17</formula2>
    </dataValidation>
    <dataValidation allowBlank="1" showInputMessage="1" showErrorMessage="1" promptTitle="Hinweis/Wskazówka:" prompt="Alle Vorbereitungskosten in der Spalte K beziehen sich auf die zuwendungsfähigen Kosten (Spalte D)._x000a_Wszystkie koszty przygotowawcze w kolumnie K dotyczą kosztów kwalifikowanych (kolumna D)." sqref="K31" xr:uid="{00000000-0002-0000-0000-000004000000}"/>
    <dataValidation allowBlank="1" showInputMessage="1" showErrorMessage="1" promptTitle="Hinweis/Wskazówka :" prompt="Alle Ausgaben außerhalb des Fördergebietes in der Spalte L beziehen sich auf die zuwendungsfähigen Kosten (Spalte D)._x000a_Wszystkie wydatki poza obszarem wsparcia w kolumnie L dotyczą kosztów kwalifikowanych (kolumna D)." sqref="L17" xr:uid="{00000000-0002-0000-0000-000005000000}"/>
    <dataValidation allowBlank="1" showInputMessage="1" showErrorMessage="1" promptTitle="Hinweis/Wskazówka:" prompt="Zur Ermittlung des EFRE-Betrages und des Fördersatzes bitte zunächst Angaben zur nationalen Kofinanzierung machen._x000a_W celu wyliczenia kwoty środków EFRR i poziomu dofinansowania proszę najpierw wpisać kwoty dotyczące współfinansowania krajowego." sqref="D68 A75:B75" xr:uid="{00000000-0002-0000-0000-000006000000}"/>
    <dataValidation allowBlank="1" showInputMessage="1" showErrorMessage="1" promptTitle="Hinweis/Wskazówka:" prompt="Die Summe der Vorbereitungskosten aller Projektpartner ist im Feld 2.11 des Antragsformulars einzutragen. _x000a_Sumę kosztów przygotowawczych wszystkich partnerów projektu proszę wpisać w polu 2.11 formularza wniosku." sqref="K67" xr:uid="{00000000-0002-0000-0000-000007000000}"/>
    <dataValidation allowBlank="1" showInputMessage="1" showErrorMessage="1" promptTitle="Hinweis/Wskazówka:" prompt="Die Summe der Kosten außerhalb des Fördergebietes aller Projektpartner ist im Feld 2.11 des Antragsformulars einzutragen. _x000a_Sumę kosztów przygotowawczych wszystkich partnerów projektu proszę wpisać w polu 2.11 formularza wniosku." sqref="L67" xr:uid="{00000000-0002-0000-0000-000008000000}"/>
    <dataValidation allowBlank="1" showInputMessage="1" showErrorMessage="1" promptTitle="Hinweis / Wskazówka" prompt="Der EFRE-Anteil an den Ausgaben a.d.F ist im Feld 2.12 des Antragsformulars pro Partner einzutragen (ab IX 2017) / Wartość środków EFRR zawartych w wydatkach poza obszarem wsparcia poszcz. partnerów należy wpisać w pkt 2.12 formularza wniosku (od IX 2017)" sqref="L68" xr:uid="{00000000-0002-0000-0000-000009000000}"/>
  </dataValidations>
  <pageMargins left="0.7" right="0.7" top="0.78740157499999996" bottom="0.78740157499999996" header="0.3" footer="0.3"/>
  <pageSetup paperSize="9" scale="29" orientation="portrait" r:id="rId1"/>
  <headerFooter>
    <oddFooter>&amp;L&amp;"Arial,Standard"&amp;9Stand:/Stan: 1.6.2017 (Call 3)</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40" r:id="rId4" name="Check Box 16">
              <controlPr defaultSize="0" autoFill="0" autoLine="0" autoPict="0">
                <anchor moveWithCells="1">
                  <from>
                    <xdr:col>7</xdr:col>
                    <xdr:colOff>975360</xdr:colOff>
                    <xdr:row>9</xdr:row>
                    <xdr:rowOff>0</xdr:rowOff>
                  </from>
                  <to>
                    <xdr:col>10</xdr:col>
                    <xdr:colOff>525780</xdr:colOff>
                    <xdr:row>11</xdr:row>
                    <xdr:rowOff>152400</xdr:rowOff>
                  </to>
                </anchor>
              </controlPr>
            </control>
          </mc:Choice>
        </mc:AlternateContent>
        <mc:AlternateContent xmlns:mc="http://schemas.openxmlformats.org/markup-compatibility/2006">
          <mc:Choice Requires="x14">
            <control shapeId="1041" r:id="rId5" name="Check Box 17">
              <controlPr defaultSize="0" autoFill="0" autoLine="0" autoPict="0">
                <anchor moveWithCells="1">
                  <from>
                    <xdr:col>4</xdr:col>
                    <xdr:colOff>998220</xdr:colOff>
                    <xdr:row>9</xdr:row>
                    <xdr:rowOff>7620</xdr:rowOff>
                  </from>
                  <to>
                    <xdr:col>7</xdr:col>
                    <xdr:colOff>723900</xdr:colOff>
                    <xdr:row>11</xdr:row>
                    <xdr:rowOff>152400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
  <sheetViews>
    <sheetView workbookViewId="0"/>
  </sheetViews>
  <sheetFormatPr defaultColWidth="10.9453125" defaultRowHeight="14.4" x14ac:dyDescent="0.55000000000000004"/>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
  <sheetViews>
    <sheetView workbookViewId="0">
      <selection activeCell="A37" sqref="A37"/>
    </sheetView>
  </sheetViews>
  <sheetFormatPr defaultColWidth="10.9453125" defaultRowHeight="14.4" x14ac:dyDescent="0.55000000000000004"/>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Arkusze</vt:lpstr>
      </vt:variant>
      <vt:variant>
        <vt:i4>3</vt:i4>
      </vt:variant>
    </vt:vector>
  </HeadingPairs>
  <TitlesOfParts>
    <vt:vector size="3" baseType="lpstr">
      <vt:lpstr>Tabelle1</vt:lpstr>
      <vt:lpstr>Tabelle2</vt:lpstr>
      <vt:lpstr>Tabelle3</vt:lpstr>
    </vt:vector>
  </TitlesOfParts>
  <Company>ILB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Agnieszka Elert</dc:creator>
  <cp:lastModifiedBy>Grzegorz</cp:lastModifiedBy>
  <cp:lastPrinted>2017-05-29T15:42:32Z</cp:lastPrinted>
  <dcterms:created xsi:type="dcterms:W3CDTF">2016-08-08T14:16:44Z</dcterms:created>
  <dcterms:modified xsi:type="dcterms:W3CDTF">2019-06-06T13:03:19Z</dcterms:modified>
</cp:coreProperties>
</file>